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4355" windowHeight="46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Sheet1!$B$5:$BF$181</definedName>
  </definedNames>
  <calcPr calcId="125725"/>
</workbook>
</file>

<file path=xl/calcChain.xml><?xml version="1.0" encoding="utf-8"?>
<calcChain xmlns="http://schemas.openxmlformats.org/spreadsheetml/2006/main">
  <c r="E785" i="1"/>
  <c r="H798"/>
  <c r="K785"/>
  <c r="K354"/>
  <c r="J354"/>
  <c r="K352"/>
  <c r="J352"/>
  <c r="K351"/>
  <c r="J351"/>
  <c r="K350"/>
  <c r="J350"/>
  <c r="K349"/>
  <c r="J349"/>
  <c r="K348"/>
  <c r="J348"/>
  <c r="K347"/>
  <c r="J347"/>
  <c r="K346"/>
  <c r="J346"/>
  <c r="K345"/>
  <c r="J345"/>
  <c r="K344"/>
  <c r="J344"/>
  <c r="K343"/>
  <c r="J343"/>
  <c r="K342"/>
  <c r="J342"/>
  <c r="U337"/>
  <c r="T337"/>
  <c r="S337"/>
  <c r="U334"/>
  <c r="U333"/>
  <c r="U332"/>
  <c r="U331"/>
  <c r="U330"/>
  <c r="U329"/>
  <c r="U328"/>
  <c r="U327"/>
  <c r="U326"/>
  <c r="U325"/>
  <c r="U324"/>
  <c r="U323"/>
  <c r="U322"/>
  <c r="T334"/>
  <c r="T333"/>
  <c r="T332"/>
  <c r="T331"/>
  <c r="T330"/>
  <c r="T329"/>
  <c r="T328"/>
  <c r="T327"/>
  <c r="T326"/>
  <c r="T325"/>
  <c r="T324"/>
  <c r="T323"/>
  <c r="T322"/>
  <c r="S334"/>
  <c r="S333"/>
  <c r="S332"/>
  <c r="S331"/>
  <c r="S330"/>
  <c r="S329"/>
  <c r="S328"/>
  <c r="S327"/>
  <c r="S326"/>
  <c r="S325"/>
  <c r="S324"/>
  <c r="S323"/>
  <c r="S322"/>
  <c r="AY646"/>
  <c r="AY645"/>
  <c r="AY644"/>
  <c r="AY643"/>
  <c r="AY642"/>
  <c r="AY641"/>
  <c r="AY640"/>
  <c r="AY639"/>
  <c r="AY638"/>
  <c r="AY637"/>
  <c r="AY636"/>
  <c r="AY635"/>
  <c r="AY634"/>
  <c r="AY633"/>
  <c r="AY632"/>
  <c r="AY631"/>
  <c r="AY630"/>
  <c r="AY629"/>
  <c r="AY628"/>
  <c r="AY627"/>
  <c r="AY626"/>
  <c r="AY625"/>
  <c r="AY624"/>
  <c r="AY623"/>
  <c r="AY622"/>
  <c r="AY621"/>
  <c r="AY620"/>
  <c r="AY619"/>
  <c r="AY618"/>
  <c r="AY617"/>
  <c r="AY616"/>
  <c r="AY615"/>
  <c r="AY614"/>
  <c r="AY613"/>
  <c r="AY612"/>
  <c r="AY611"/>
  <c r="AY610"/>
  <c r="AY609"/>
  <c r="AY608"/>
  <c r="AY607"/>
  <c r="AY606"/>
  <c r="AY605"/>
  <c r="AY604"/>
  <c r="AY603"/>
  <c r="AY602"/>
  <c r="AY601"/>
  <c r="AY600"/>
  <c r="AY599"/>
  <c r="AY598"/>
  <c r="AY597"/>
  <c r="AY596"/>
  <c r="AY595"/>
  <c r="AY594"/>
  <c r="AY593"/>
  <c r="AY592"/>
  <c r="AY591"/>
  <c r="AY590"/>
  <c r="AY589"/>
  <c r="AY588"/>
  <c r="AY587"/>
  <c r="AY586"/>
  <c r="AY585"/>
  <c r="AY584"/>
  <c r="AY583"/>
  <c r="AY582"/>
  <c r="AY581"/>
  <c r="AY580"/>
  <c r="AY579"/>
  <c r="AY578"/>
  <c r="AY577"/>
  <c r="AY576"/>
  <c r="AY575"/>
  <c r="AY574"/>
  <c r="AY573"/>
  <c r="AY572"/>
  <c r="AY571"/>
  <c r="AY570"/>
  <c r="AY569"/>
  <c r="AY568"/>
  <c r="AY567"/>
  <c r="AY566"/>
  <c r="AY565"/>
  <c r="AY564"/>
  <c r="AY563"/>
  <c r="AY562"/>
  <c r="AY561"/>
  <c r="AY560"/>
  <c r="AY559"/>
  <c r="AY558"/>
  <c r="AY557"/>
  <c r="AY556"/>
  <c r="AY555"/>
  <c r="AY554"/>
  <c r="AY553"/>
  <c r="AY552"/>
  <c r="AY551"/>
  <c r="AY550"/>
  <c r="AY549"/>
  <c r="AY548"/>
  <c r="AY547"/>
  <c r="AY546"/>
  <c r="AY545"/>
  <c r="AY544"/>
  <c r="AY543"/>
  <c r="AY542"/>
  <c r="AY541"/>
  <c r="AY540"/>
  <c r="AY539"/>
  <c r="AY538"/>
  <c r="AY537"/>
  <c r="AY536"/>
  <c r="AY535"/>
  <c r="AY534"/>
  <c r="AY533"/>
  <c r="AY532"/>
  <c r="AY531"/>
  <c r="AY530"/>
  <c r="AY529"/>
  <c r="AY528"/>
  <c r="AY527"/>
  <c r="AY526"/>
  <c r="AY525"/>
  <c r="AY524"/>
  <c r="AY523"/>
  <c r="AY522"/>
  <c r="AY521"/>
  <c r="AY520"/>
  <c r="AY519"/>
  <c r="AY518"/>
  <c r="AY517"/>
  <c r="AY516"/>
  <c r="AY515"/>
  <c r="AY514"/>
  <c r="AY513"/>
  <c r="AY512"/>
  <c r="AY511"/>
  <c r="AY510"/>
  <c r="AY509"/>
  <c r="AY508"/>
  <c r="AY507"/>
  <c r="AY506"/>
  <c r="AY505"/>
  <c r="AY504"/>
  <c r="AY503"/>
  <c r="AY502"/>
  <c r="AY501"/>
  <c r="AY500"/>
  <c r="AY499"/>
  <c r="AY498"/>
  <c r="AY497"/>
  <c r="AY496"/>
  <c r="AY495"/>
  <c r="AY494"/>
  <c r="AY493"/>
  <c r="AY492"/>
  <c r="AY491"/>
  <c r="AY490"/>
  <c r="AY489"/>
  <c r="AY488"/>
  <c r="AY487"/>
  <c r="AY486"/>
  <c r="AY485"/>
  <c r="AY484"/>
  <c r="AY483"/>
  <c r="AY482"/>
  <c r="AY481"/>
  <c r="AY480"/>
  <c r="AY479"/>
  <c r="AY478"/>
  <c r="AY477"/>
  <c r="AY476"/>
  <c r="AY475"/>
  <c r="AY474"/>
  <c r="AY473"/>
  <c r="AY472"/>
  <c r="AY468"/>
  <c r="AY471"/>
  <c r="Z783"/>
  <c r="Y783"/>
  <c r="X783"/>
  <c r="AA783"/>
  <c r="U783"/>
  <c r="S787"/>
  <c r="T783"/>
  <c r="S786"/>
  <c r="S783"/>
  <c r="S785"/>
  <c r="R783"/>
  <c r="W781"/>
  <c r="W780"/>
  <c r="W779"/>
  <c r="W778"/>
  <c r="W777"/>
  <c r="W776"/>
  <c r="W775"/>
  <c r="W774"/>
  <c r="Q783"/>
  <c r="H781"/>
  <c r="G781"/>
  <c r="L777"/>
  <c r="K777"/>
  <c r="J777"/>
  <c r="I777"/>
  <c r="H777"/>
  <c r="G777"/>
  <c r="L776"/>
  <c r="K776"/>
  <c r="J776"/>
  <c r="H776"/>
  <c r="G776"/>
  <c r="N775"/>
  <c r="M775"/>
  <c r="D776"/>
  <c r="D781"/>
  <c r="C781"/>
  <c r="D780"/>
  <c r="C780"/>
  <c r="D779"/>
  <c r="C779"/>
  <c r="D778"/>
  <c r="C778"/>
  <c r="D777"/>
  <c r="C777"/>
  <c r="C776"/>
  <c r="D775"/>
  <c r="C775"/>
  <c r="C763"/>
  <c r="E781"/>
  <c r="C184"/>
  <c r="E774"/>
  <c r="D774"/>
  <c r="D783"/>
  <c r="C774"/>
  <c r="AA761"/>
  <c r="AA760"/>
  <c r="AA759"/>
  <c r="AA758"/>
  <c r="AA757"/>
  <c r="AA756"/>
  <c r="AA755"/>
  <c r="AA754"/>
  <c r="AA753"/>
  <c r="AA752"/>
  <c r="AA751"/>
  <c r="AA750"/>
  <c r="AA749"/>
  <c r="AA748"/>
  <c r="AA747"/>
  <c r="AA746"/>
  <c r="AA745"/>
  <c r="AA744"/>
  <c r="AA743"/>
  <c r="AA742"/>
  <c r="AA741"/>
  <c r="AA740"/>
  <c r="AA739"/>
  <c r="AA738"/>
  <c r="AA737"/>
  <c r="AA736"/>
  <c r="AA735"/>
  <c r="AA734"/>
  <c r="AA733"/>
  <c r="AA732"/>
  <c r="AA731"/>
  <c r="AA730"/>
  <c r="AA729"/>
  <c r="AA728"/>
  <c r="AA727"/>
  <c r="AA726"/>
  <c r="AA725"/>
  <c r="AA724"/>
  <c r="AA723"/>
  <c r="AA722"/>
  <c r="AA721"/>
  <c r="AA720"/>
  <c r="AA719"/>
  <c r="AA718"/>
  <c r="AA717"/>
  <c r="AA716"/>
  <c r="AA715"/>
  <c r="AA714"/>
  <c r="AA713"/>
  <c r="AA712"/>
  <c r="AA711"/>
  <c r="AA710"/>
  <c r="AA709"/>
  <c r="AA708"/>
  <c r="AA707"/>
  <c r="AA706"/>
  <c r="AA705"/>
  <c r="AA704"/>
  <c r="AA703"/>
  <c r="AA702"/>
  <c r="AA701"/>
  <c r="AA700"/>
  <c r="AA699"/>
  <c r="AA698"/>
  <c r="AA697"/>
  <c r="AA696"/>
  <c r="AA695"/>
  <c r="AA694"/>
  <c r="AA693"/>
  <c r="AA692"/>
  <c r="AA691"/>
  <c r="AA690"/>
  <c r="AA689"/>
  <c r="AA688"/>
  <c r="AA687"/>
  <c r="AA686"/>
  <c r="AA685"/>
  <c r="AA684"/>
  <c r="AA683"/>
  <c r="AA682"/>
  <c r="AA681"/>
  <c r="AA680"/>
  <c r="AA679"/>
  <c r="AA678"/>
  <c r="AA677"/>
  <c r="AA676"/>
  <c r="AA675"/>
  <c r="AA674"/>
  <c r="AA673"/>
  <c r="AA672"/>
  <c r="AA671"/>
  <c r="AA670"/>
  <c r="AA669"/>
  <c r="AA668"/>
  <c r="AA667"/>
  <c r="AA666"/>
  <c r="AA665"/>
  <c r="AA664"/>
  <c r="AA663"/>
  <c r="AA662"/>
  <c r="AA661"/>
  <c r="AA660"/>
  <c r="AG761"/>
  <c r="AF761"/>
  <c r="AE761"/>
  <c r="AD761"/>
  <c r="AC761"/>
  <c r="AB761"/>
  <c r="Z761"/>
  <c r="Y761"/>
  <c r="X761"/>
  <c r="W761"/>
  <c r="V761"/>
  <c r="U761"/>
  <c r="T761"/>
  <c r="S761"/>
  <c r="R761"/>
  <c r="AG760"/>
  <c r="AF760"/>
  <c r="AE760"/>
  <c r="AD760"/>
  <c r="AC760"/>
  <c r="AB760"/>
  <c r="Z760"/>
  <c r="Y760"/>
  <c r="X760"/>
  <c r="W760"/>
  <c r="V760"/>
  <c r="U760"/>
  <c r="T760"/>
  <c r="S760"/>
  <c r="R760"/>
  <c r="AG759"/>
  <c r="AF759"/>
  <c r="AE759"/>
  <c r="AD759"/>
  <c r="AC759"/>
  <c r="AB759"/>
  <c r="Z759"/>
  <c r="Y759"/>
  <c r="X759"/>
  <c r="W759"/>
  <c r="V759"/>
  <c r="U759"/>
  <c r="T759"/>
  <c r="S759"/>
  <c r="R759"/>
  <c r="AG758"/>
  <c r="AF758"/>
  <c r="AE758"/>
  <c r="AD758"/>
  <c r="AC758"/>
  <c r="AB758"/>
  <c r="Z758"/>
  <c r="Y758"/>
  <c r="X758"/>
  <c r="W758"/>
  <c r="V758"/>
  <c r="U758"/>
  <c r="T758"/>
  <c r="S758"/>
  <c r="R758"/>
  <c r="AG757"/>
  <c r="AF757"/>
  <c r="AE757"/>
  <c r="AD757"/>
  <c r="AC757"/>
  <c r="AB757"/>
  <c r="Z757"/>
  <c r="Y757"/>
  <c r="X757"/>
  <c r="W757"/>
  <c r="V757"/>
  <c r="U757"/>
  <c r="T757"/>
  <c r="S757"/>
  <c r="R757"/>
  <c r="AG756"/>
  <c r="AF756"/>
  <c r="AE756"/>
  <c r="AD756"/>
  <c r="AC756"/>
  <c r="AB756"/>
  <c r="Z756"/>
  <c r="Y756"/>
  <c r="X756"/>
  <c r="W756"/>
  <c r="V756"/>
  <c r="U756"/>
  <c r="T756"/>
  <c r="S756"/>
  <c r="R756"/>
  <c r="AG755"/>
  <c r="AF755"/>
  <c r="AE755"/>
  <c r="AD755"/>
  <c r="AC755"/>
  <c r="AB755"/>
  <c r="Z755"/>
  <c r="Y755"/>
  <c r="X755"/>
  <c r="W755"/>
  <c r="V755"/>
  <c r="U755"/>
  <c r="T755"/>
  <c r="S755"/>
  <c r="R755"/>
  <c r="AG754"/>
  <c r="AF754"/>
  <c r="AE754"/>
  <c r="AD754"/>
  <c r="AC754"/>
  <c r="AB754"/>
  <c r="Z754"/>
  <c r="Y754"/>
  <c r="X754"/>
  <c r="W754"/>
  <c r="V754"/>
  <c r="U754"/>
  <c r="T754"/>
  <c r="S754"/>
  <c r="R754"/>
  <c r="AG753"/>
  <c r="AF753"/>
  <c r="AE753"/>
  <c r="AD753"/>
  <c r="AC753"/>
  <c r="AB753"/>
  <c r="Z753"/>
  <c r="Y753"/>
  <c r="X753"/>
  <c r="W753"/>
  <c r="V753"/>
  <c r="U753"/>
  <c r="T753"/>
  <c r="S753"/>
  <c r="R753"/>
  <c r="AG752"/>
  <c r="AF752"/>
  <c r="AE752"/>
  <c r="AD752"/>
  <c r="AC752"/>
  <c r="AB752"/>
  <c r="Z752"/>
  <c r="Y752"/>
  <c r="X752"/>
  <c r="W752"/>
  <c r="V752"/>
  <c r="U752"/>
  <c r="T752"/>
  <c r="S752"/>
  <c r="R752"/>
  <c r="AG751"/>
  <c r="AF751"/>
  <c r="AE751"/>
  <c r="AD751"/>
  <c r="AC751"/>
  <c r="AB751"/>
  <c r="Z751"/>
  <c r="Y751"/>
  <c r="X751"/>
  <c r="W751"/>
  <c r="V751"/>
  <c r="U751"/>
  <c r="T751"/>
  <c r="S751"/>
  <c r="R751"/>
  <c r="AG750"/>
  <c r="AF750"/>
  <c r="AE750"/>
  <c r="AD750"/>
  <c r="AC750"/>
  <c r="AB750"/>
  <c r="Z750"/>
  <c r="Y750"/>
  <c r="X750"/>
  <c r="W750"/>
  <c r="V750"/>
  <c r="U750"/>
  <c r="T750"/>
  <c r="S750"/>
  <c r="R750"/>
  <c r="AG749"/>
  <c r="AF749"/>
  <c r="AE749"/>
  <c r="AD749"/>
  <c r="AC749"/>
  <c r="AB749"/>
  <c r="Z749"/>
  <c r="Y749"/>
  <c r="X749"/>
  <c r="W749"/>
  <c r="V749"/>
  <c r="U749"/>
  <c r="T749"/>
  <c r="S749"/>
  <c r="R749"/>
  <c r="AG748"/>
  <c r="AF748"/>
  <c r="AE748"/>
  <c r="AD748"/>
  <c r="AC748"/>
  <c r="AB748"/>
  <c r="Z748"/>
  <c r="Y748"/>
  <c r="X748"/>
  <c r="W748"/>
  <c r="V748"/>
  <c r="U748"/>
  <c r="T748"/>
  <c r="S748"/>
  <c r="R748"/>
  <c r="AG747"/>
  <c r="AF747"/>
  <c r="AE747"/>
  <c r="AD747"/>
  <c r="AC747"/>
  <c r="AB747"/>
  <c r="Z747"/>
  <c r="Y747"/>
  <c r="X747"/>
  <c r="W747"/>
  <c r="V747"/>
  <c r="U747"/>
  <c r="T747"/>
  <c r="S747"/>
  <c r="R747"/>
  <c r="AG746"/>
  <c r="AF746"/>
  <c r="AE746"/>
  <c r="AD746"/>
  <c r="AC746"/>
  <c r="AB746"/>
  <c r="Z746"/>
  <c r="Y746"/>
  <c r="X746"/>
  <c r="W746"/>
  <c r="V746"/>
  <c r="U746"/>
  <c r="T746"/>
  <c r="S746"/>
  <c r="R746"/>
  <c r="AG745"/>
  <c r="AF745"/>
  <c r="AE745"/>
  <c r="AD745"/>
  <c r="AC745"/>
  <c r="AB745"/>
  <c r="Z745"/>
  <c r="Y745"/>
  <c r="X745"/>
  <c r="W745"/>
  <c r="V745"/>
  <c r="U745"/>
  <c r="T745"/>
  <c r="S745"/>
  <c r="R745"/>
  <c r="AG744"/>
  <c r="AF744"/>
  <c r="AE744"/>
  <c r="AD744"/>
  <c r="AC744"/>
  <c r="AB744"/>
  <c r="Z744"/>
  <c r="Y744"/>
  <c r="X744"/>
  <c r="W744"/>
  <c r="V744"/>
  <c r="U744"/>
  <c r="T744"/>
  <c r="S744"/>
  <c r="R744"/>
  <c r="AG743"/>
  <c r="AF743"/>
  <c r="AE743"/>
  <c r="AD743"/>
  <c r="AC743"/>
  <c r="AB743"/>
  <c r="Z743"/>
  <c r="Y743"/>
  <c r="X743"/>
  <c r="W743"/>
  <c r="V743"/>
  <c r="U743"/>
  <c r="T743"/>
  <c r="S743"/>
  <c r="R743"/>
  <c r="AG742"/>
  <c r="AF742"/>
  <c r="AE742"/>
  <c r="AD742"/>
  <c r="AC742"/>
  <c r="AB742"/>
  <c r="Z742"/>
  <c r="Y742"/>
  <c r="X742"/>
  <c r="W742"/>
  <c r="V742"/>
  <c r="U742"/>
  <c r="T742"/>
  <c r="S742"/>
  <c r="R742"/>
  <c r="AG741"/>
  <c r="AF741"/>
  <c r="AE741"/>
  <c r="AD741"/>
  <c r="AC741"/>
  <c r="AB741"/>
  <c r="Z741"/>
  <c r="Y741"/>
  <c r="X741"/>
  <c r="W741"/>
  <c r="V741"/>
  <c r="U741"/>
  <c r="T741"/>
  <c r="S741"/>
  <c r="R741"/>
  <c r="AG740"/>
  <c r="AF740"/>
  <c r="AE740"/>
  <c r="AD740"/>
  <c r="AC740"/>
  <c r="AB740"/>
  <c r="Z740"/>
  <c r="Y740"/>
  <c r="X740"/>
  <c r="W740"/>
  <c r="V740"/>
  <c r="U740"/>
  <c r="T740"/>
  <c r="S740"/>
  <c r="R740"/>
  <c r="AG739"/>
  <c r="AF739"/>
  <c r="AE739"/>
  <c r="AD739"/>
  <c r="AC739"/>
  <c r="AB739"/>
  <c r="Z739"/>
  <c r="Y739"/>
  <c r="X739"/>
  <c r="W739"/>
  <c r="V739"/>
  <c r="U739"/>
  <c r="T739"/>
  <c r="S739"/>
  <c r="R739"/>
  <c r="AG738"/>
  <c r="AF738"/>
  <c r="AE738"/>
  <c r="AD738"/>
  <c r="AC738"/>
  <c r="AB738"/>
  <c r="Z738"/>
  <c r="Y738"/>
  <c r="X738"/>
  <c r="W738"/>
  <c r="V738"/>
  <c r="U738"/>
  <c r="T738"/>
  <c r="S738"/>
  <c r="R738"/>
  <c r="AG737"/>
  <c r="AF737"/>
  <c r="AE737"/>
  <c r="AD737"/>
  <c r="AC737"/>
  <c r="AB737"/>
  <c r="Z737"/>
  <c r="Y737"/>
  <c r="X737"/>
  <c r="W737"/>
  <c r="V737"/>
  <c r="U737"/>
  <c r="T737"/>
  <c r="S737"/>
  <c r="R737"/>
  <c r="AG736"/>
  <c r="AF736"/>
  <c r="AE736"/>
  <c r="AD736"/>
  <c r="AC736"/>
  <c r="AB736"/>
  <c r="Z736"/>
  <c r="Y736"/>
  <c r="X736"/>
  <c r="W736"/>
  <c r="V736"/>
  <c r="U736"/>
  <c r="T736"/>
  <c r="S736"/>
  <c r="R736"/>
  <c r="AG735"/>
  <c r="AF735"/>
  <c r="AE735"/>
  <c r="AD735"/>
  <c r="AC735"/>
  <c r="AB735"/>
  <c r="Z735"/>
  <c r="Y735"/>
  <c r="X735"/>
  <c r="W735"/>
  <c r="V735"/>
  <c r="U735"/>
  <c r="T735"/>
  <c r="S735"/>
  <c r="R735"/>
  <c r="AG734"/>
  <c r="AF734"/>
  <c r="AE734"/>
  <c r="AD734"/>
  <c r="AC734"/>
  <c r="AB734"/>
  <c r="Z734"/>
  <c r="Y734"/>
  <c r="X734"/>
  <c r="W734"/>
  <c r="V734"/>
  <c r="U734"/>
  <c r="T734"/>
  <c r="S734"/>
  <c r="R734"/>
  <c r="AG733"/>
  <c r="AF733"/>
  <c r="AE733"/>
  <c r="AD733"/>
  <c r="AC733"/>
  <c r="AB733"/>
  <c r="Z733"/>
  <c r="Y733"/>
  <c r="X733"/>
  <c r="W733"/>
  <c r="V733"/>
  <c r="U733"/>
  <c r="T733"/>
  <c r="S733"/>
  <c r="R733"/>
  <c r="AG732"/>
  <c r="AF732"/>
  <c r="AE732"/>
  <c r="AD732"/>
  <c r="AC732"/>
  <c r="AB732"/>
  <c r="Z732"/>
  <c r="Y732"/>
  <c r="X732"/>
  <c r="W732"/>
  <c r="V732"/>
  <c r="U732"/>
  <c r="T732"/>
  <c r="S732"/>
  <c r="R732"/>
  <c r="AG731"/>
  <c r="AF731"/>
  <c r="AE731"/>
  <c r="AD731"/>
  <c r="AC731"/>
  <c r="AB731"/>
  <c r="Z731"/>
  <c r="Y731"/>
  <c r="X731"/>
  <c r="W731"/>
  <c r="V731"/>
  <c r="U731"/>
  <c r="T731"/>
  <c r="S731"/>
  <c r="R731"/>
  <c r="AG730"/>
  <c r="AF730"/>
  <c r="AE730"/>
  <c r="AD730"/>
  <c r="AC730"/>
  <c r="AB730"/>
  <c r="Z730"/>
  <c r="Y730"/>
  <c r="X730"/>
  <c r="W730"/>
  <c r="V730"/>
  <c r="U730"/>
  <c r="T730"/>
  <c r="S730"/>
  <c r="R730"/>
  <c r="AG729"/>
  <c r="AF729"/>
  <c r="AE729"/>
  <c r="AD729"/>
  <c r="AC729"/>
  <c r="AB729"/>
  <c r="Z729"/>
  <c r="Y729"/>
  <c r="X729"/>
  <c r="W729"/>
  <c r="V729"/>
  <c r="U729"/>
  <c r="T729"/>
  <c r="S729"/>
  <c r="R729"/>
  <c r="AG728"/>
  <c r="AF728"/>
  <c r="AE728"/>
  <c r="AD728"/>
  <c r="AC728"/>
  <c r="AB728"/>
  <c r="Z728"/>
  <c r="Y728"/>
  <c r="X728"/>
  <c r="W728"/>
  <c r="V728"/>
  <c r="U728"/>
  <c r="T728"/>
  <c r="S728"/>
  <c r="R728"/>
  <c r="AG727"/>
  <c r="AF727"/>
  <c r="AE727"/>
  <c r="AD727"/>
  <c r="AC727"/>
  <c r="AB727"/>
  <c r="Z727"/>
  <c r="Y727"/>
  <c r="X727"/>
  <c r="W727"/>
  <c r="V727"/>
  <c r="U727"/>
  <c r="T727"/>
  <c r="S727"/>
  <c r="R727"/>
  <c r="AG726"/>
  <c r="AF726"/>
  <c r="AE726"/>
  <c r="AD726"/>
  <c r="AC726"/>
  <c r="AB726"/>
  <c r="Z726"/>
  <c r="Y726"/>
  <c r="X726"/>
  <c r="W726"/>
  <c r="V726"/>
  <c r="U726"/>
  <c r="T726"/>
  <c r="S726"/>
  <c r="R726"/>
  <c r="AG725"/>
  <c r="AF725"/>
  <c r="AE725"/>
  <c r="AD725"/>
  <c r="AC725"/>
  <c r="AB725"/>
  <c r="Z725"/>
  <c r="Y725"/>
  <c r="X725"/>
  <c r="W725"/>
  <c r="V725"/>
  <c r="U725"/>
  <c r="T725"/>
  <c r="S725"/>
  <c r="R725"/>
  <c r="AG724"/>
  <c r="AF724"/>
  <c r="AE724"/>
  <c r="AD724"/>
  <c r="AC724"/>
  <c r="AB724"/>
  <c r="Z724"/>
  <c r="Y724"/>
  <c r="X724"/>
  <c r="W724"/>
  <c r="V724"/>
  <c r="U724"/>
  <c r="T724"/>
  <c r="S724"/>
  <c r="R724"/>
  <c r="AG723"/>
  <c r="AF723"/>
  <c r="AE723"/>
  <c r="AD723"/>
  <c r="AC723"/>
  <c r="AB723"/>
  <c r="Z723"/>
  <c r="Y723"/>
  <c r="X723"/>
  <c r="W723"/>
  <c r="V723"/>
  <c r="U723"/>
  <c r="T723"/>
  <c r="S723"/>
  <c r="R723"/>
  <c r="AG722"/>
  <c r="AF722"/>
  <c r="AE722"/>
  <c r="AD722"/>
  <c r="AC722"/>
  <c r="AB722"/>
  <c r="Z722"/>
  <c r="Y722"/>
  <c r="X722"/>
  <c r="W722"/>
  <c r="V722"/>
  <c r="U722"/>
  <c r="T722"/>
  <c r="S722"/>
  <c r="R722"/>
  <c r="AG721"/>
  <c r="AF721"/>
  <c r="AE721"/>
  <c r="AD721"/>
  <c r="AC721"/>
  <c r="AB721"/>
  <c r="Z721"/>
  <c r="Y721"/>
  <c r="X721"/>
  <c r="W721"/>
  <c r="V721"/>
  <c r="U721"/>
  <c r="T721"/>
  <c r="S721"/>
  <c r="R721"/>
  <c r="AG720"/>
  <c r="AF720"/>
  <c r="AE720"/>
  <c r="AD720"/>
  <c r="AC720"/>
  <c r="AB720"/>
  <c r="Z720"/>
  <c r="Y720"/>
  <c r="X720"/>
  <c r="W720"/>
  <c r="V720"/>
  <c r="U720"/>
  <c r="T720"/>
  <c r="S720"/>
  <c r="R720"/>
  <c r="AG719"/>
  <c r="AF719"/>
  <c r="AE719"/>
  <c r="AD719"/>
  <c r="AC719"/>
  <c r="AB719"/>
  <c r="Z719"/>
  <c r="Y719"/>
  <c r="X719"/>
  <c r="W719"/>
  <c r="V719"/>
  <c r="U719"/>
  <c r="T719"/>
  <c r="S719"/>
  <c r="R719"/>
  <c r="AG718"/>
  <c r="AF718"/>
  <c r="AE718"/>
  <c r="AD718"/>
  <c r="AC718"/>
  <c r="AB718"/>
  <c r="Z718"/>
  <c r="Y718"/>
  <c r="X718"/>
  <c r="W718"/>
  <c r="V718"/>
  <c r="U718"/>
  <c r="T718"/>
  <c r="S718"/>
  <c r="R718"/>
  <c r="AG717"/>
  <c r="AF717"/>
  <c r="AE717"/>
  <c r="AD717"/>
  <c r="AC717"/>
  <c r="AB717"/>
  <c r="Z717"/>
  <c r="Y717"/>
  <c r="X717"/>
  <c r="W717"/>
  <c r="V717"/>
  <c r="U717"/>
  <c r="T717"/>
  <c r="S717"/>
  <c r="R717"/>
  <c r="AG716"/>
  <c r="AF716"/>
  <c r="AE716"/>
  <c r="AD716"/>
  <c r="AC716"/>
  <c r="AB716"/>
  <c r="Z716"/>
  <c r="Y716"/>
  <c r="X716"/>
  <c r="W716"/>
  <c r="V716"/>
  <c r="U716"/>
  <c r="T716"/>
  <c r="S716"/>
  <c r="R716"/>
  <c r="AG715"/>
  <c r="AF715"/>
  <c r="AE715"/>
  <c r="AD715"/>
  <c r="AC715"/>
  <c r="AB715"/>
  <c r="Z715"/>
  <c r="Y715"/>
  <c r="X715"/>
  <c r="W715"/>
  <c r="V715"/>
  <c r="U715"/>
  <c r="T715"/>
  <c r="S715"/>
  <c r="R715"/>
  <c r="AG714"/>
  <c r="AF714"/>
  <c r="AE714"/>
  <c r="AD714"/>
  <c r="AC714"/>
  <c r="AB714"/>
  <c r="Z714"/>
  <c r="Y714"/>
  <c r="X714"/>
  <c r="W714"/>
  <c r="V714"/>
  <c r="U714"/>
  <c r="T714"/>
  <c r="S714"/>
  <c r="R714"/>
  <c r="AG713"/>
  <c r="AF713"/>
  <c r="AE713"/>
  <c r="AD713"/>
  <c r="AC713"/>
  <c r="AB713"/>
  <c r="Z713"/>
  <c r="Y713"/>
  <c r="X713"/>
  <c r="W713"/>
  <c r="V713"/>
  <c r="U713"/>
  <c r="T713"/>
  <c r="S713"/>
  <c r="R713"/>
  <c r="AG712"/>
  <c r="AF712"/>
  <c r="AE712"/>
  <c r="AD712"/>
  <c r="AC712"/>
  <c r="AB712"/>
  <c r="Z712"/>
  <c r="Y712"/>
  <c r="X712"/>
  <c r="W712"/>
  <c r="V712"/>
  <c r="U712"/>
  <c r="T712"/>
  <c r="S712"/>
  <c r="R712"/>
  <c r="AG711"/>
  <c r="AF711"/>
  <c r="AE711"/>
  <c r="AD711"/>
  <c r="AC711"/>
  <c r="AB711"/>
  <c r="Z711"/>
  <c r="Y711"/>
  <c r="X711"/>
  <c r="W711"/>
  <c r="V711"/>
  <c r="U711"/>
  <c r="T711"/>
  <c r="S711"/>
  <c r="R711"/>
  <c r="AG710"/>
  <c r="AF710"/>
  <c r="AE710"/>
  <c r="AD710"/>
  <c r="AC710"/>
  <c r="AB710"/>
  <c r="Z710"/>
  <c r="Y710"/>
  <c r="X710"/>
  <c r="W710"/>
  <c r="V710"/>
  <c r="U710"/>
  <c r="T710"/>
  <c r="S710"/>
  <c r="R710"/>
  <c r="AG709"/>
  <c r="AF709"/>
  <c r="AE709"/>
  <c r="AD709"/>
  <c r="AC709"/>
  <c r="AB709"/>
  <c r="Z709"/>
  <c r="Y709"/>
  <c r="X709"/>
  <c r="W709"/>
  <c r="V709"/>
  <c r="U709"/>
  <c r="T709"/>
  <c r="S709"/>
  <c r="R709"/>
  <c r="AG708"/>
  <c r="AF708"/>
  <c r="AE708"/>
  <c r="AD708"/>
  <c r="AC708"/>
  <c r="AB708"/>
  <c r="Z708"/>
  <c r="Y708"/>
  <c r="X708"/>
  <c r="W708"/>
  <c r="V708"/>
  <c r="U708"/>
  <c r="T708"/>
  <c r="S708"/>
  <c r="R708"/>
  <c r="AG707"/>
  <c r="AF707"/>
  <c r="AE707"/>
  <c r="AD707"/>
  <c r="AC707"/>
  <c r="AB707"/>
  <c r="Z707"/>
  <c r="Y707"/>
  <c r="X707"/>
  <c r="W707"/>
  <c r="V707"/>
  <c r="U707"/>
  <c r="T707"/>
  <c r="S707"/>
  <c r="R707"/>
  <c r="AG706"/>
  <c r="AF706"/>
  <c r="AE706"/>
  <c r="AD706"/>
  <c r="AC706"/>
  <c r="AB706"/>
  <c r="Z706"/>
  <c r="Y706"/>
  <c r="X706"/>
  <c r="W706"/>
  <c r="V706"/>
  <c r="U706"/>
  <c r="T706"/>
  <c r="S706"/>
  <c r="R706"/>
  <c r="AG705"/>
  <c r="AF705"/>
  <c r="AE705"/>
  <c r="AD705"/>
  <c r="AC705"/>
  <c r="AB705"/>
  <c r="Z705"/>
  <c r="Y705"/>
  <c r="X705"/>
  <c r="W705"/>
  <c r="V705"/>
  <c r="U705"/>
  <c r="T705"/>
  <c r="S705"/>
  <c r="R705"/>
  <c r="AG704"/>
  <c r="AF704"/>
  <c r="AE704"/>
  <c r="AD704"/>
  <c r="AC704"/>
  <c r="AB704"/>
  <c r="Z704"/>
  <c r="Y704"/>
  <c r="X704"/>
  <c r="W704"/>
  <c r="V704"/>
  <c r="U704"/>
  <c r="T704"/>
  <c r="S704"/>
  <c r="R704"/>
  <c r="AG703"/>
  <c r="AF703"/>
  <c r="AE703"/>
  <c r="AD703"/>
  <c r="AC703"/>
  <c r="AB703"/>
  <c r="Z703"/>
  <c r="Y703"/>
  <c r="X703"/>
  <c r="W703"/>
  <c r="V703"/>
  <c r="U703"/>
  <c r="T703"/>
  <c r="S703"/>
  <c r="R703"/>
  <c r="AG702"/>
  <c r="AF702"/>
  <c r="AE702"/>
  <c r="AD702"/>
  <c r="AC702"/>
  <c r="AB702"/>
  <c r="Z702"/>
  <c r="Y702"/>
  <c r="X702"/>
  <c r="W702"/>
  <c r="V702"/>
  <c r="U702"/>
  <c r="T702"/>
  <c r="S702"/>
  <c r="R702"/>
  <c r="AG701"/>
  <c r="AF701"/>
  <c r="AE701"/>
  <c r="AD701"/>
  <c r="AC701"/>
  <c r="AB701"/>
  <c r="Z701"/>
  <c r="Y701"/>
  <c r="X701"/>
  <c r="W701"/>
  <c r="V701"/>
  <c r="U701"/>
  <c r="T701"/>
  <c r="S701"/>
  <c r="R701"/>
  <c r="AG700"/>
  <c r="AF700"/>
  <c r="AE700"/>
  <c r="AD700"/>
  <c r="AC700"/>
  <c r="AB700"/>
  <c r="Z700"/>
  <c r="Y700"/>
  <c r="X700"/>
  <c r="W700"/>
  <c r="V700"/>
  <c r="U700"/>
  <c r="T700"/>
  <c r="S700"/>
  <c r="R700"/>
  <c r="AG699"/>
  <c r="AF699"/>
  <c r="AE699"/>
  <c r="AD699"/>
  <c r="AC699"/>
  <c r="AB699"/>
  <c r="Z699"/>
  <c r="Y699"/>
  <c r="X699"/>
  <c r="W699"/>
  <c r="V699"/>
  <c r="U699"/>
  <c r="T699"/>
  <c r="S699"/>
  <c r="R699"/>
  <c r="AG698"/>
  <c r="AF698"/>
  <c r="AE698"/>
  <c r="AD698"/>
  <c r="AC698"/>
  <c r="AB698"/>
  <c r="Z698"/>
  <c r="Y698"/>
  <c r="X698"/>
  <c r="W698"/>
  <c r="V698"/>
  <c r="U698"/>
  <c r="T698"/>
  <c r="S698"/>
  <c r="R698"/>
  <c r="AG697"/>
  <c r="AF697"/>
  <c r="AE697"/>
  <c r="AD697"/>
  <c r="AC697"/>
  <c r="AB697"/>
  <c r="Z697"/>
  <c r="Y697"/>
  <c r="X697"/>
  <c r="W697"/>
  <c r="V697"/>
  <c r="U697"/>
  <c r="T697"/>
  <c r="S697"/>
  <c r="R697"/>
  <c r="AG696"/>
  <c r="AF696"/>
  <c r="AE696"/>
  <c r="AD696"/>
  <c r="AC696"/>
  <c r="AB696"/>
  <c r="Z696"/>
  <c r="Y696"/>
  <c r="X696"/>
  <c r="W696"/>
  <c r="V696"/>
  <c r="U696"/>
  <c r="T696"/>
  <c r="S696"/>
  <c r="R696"/>
  <c r="AG695"/>
  <c r="AF695"/>
  <c r="AE695"/>
  <c r="AD695"/>
  <c r="AC695"/>
  <c r="AB695"/>
  <c r="Z695"/>
  <c r="Y695"/>
  <c r="X695"/>
  <c r="W695"/>
  <c r="V695"/>
  <c r="U695"/>
  <c r="T695"/>
  <c r="S695"/>
  <c r="R695"/>
  <c r="AG694"/>
  <c r="AF694"/>
  <c r="AE694"/>
  <c r="AD694"/>
  <c r="AC694"/>
  <c r="AB694"/>
  <c r="Z694"/>
  <c r="Y694"/>
  <c r="X694"/>
  <c r="W694"/>
  <c r="V694"/>
  <c r="U694"/>
  <c r="T694"/>
  <c r="S694"/>
  <c r="R694"/>
  <c r="AG693"/>
  <c r="AF693"/>
  <c r="AE693"/>
  <c r="AD693"/>
  <c r="AC693"/>
  <c r="AB693"/>
  <c r="Z693"/>
  <c r="Y693"/>
  <c r="X693"/>
  <c r="W693"/>
  <c r="V693"/>
  <c r="U693"/>
  <c r="T693"/>
  <c r="S693"/>
  <c r="R693"/>
  <c r="AG692"/>
  <c r="AF692"/>
  <c r="AE692"/>
  <c r="AD692"/>
  <c r="AC692"/>
  <c r="AB692"/>
  <c r="Z692"/>
  <c r="Y692"/>
  <c r="X692"/>
  <c r="W692"/>
  <c r="V692"/>
  <c r="U692"/>
  <c r="T692"/>
  <c r="S692"/>
  <c r="R692"/>
  <c r="AG691"/>
  <c r="AF691"/>
  <c r="AE691"/>
  <c r="AD691"/>
  <c r="AC691"/>
  <c r="AB691"/>
  <c r="Z691"/>
  <c r="Y691"/>
  <c r="X691"/>
  <c r="W691"/>
  <c r="V691"/>
  <c r="U691"/>
  <c r="T691"/>
  <c r="S691"/>
  <c r="R691"/>
  <c r="AG690"/>
  <c r="AF690"/>
  <c r="AE690"/>
  <c r="AD690"/>
  <c r="AC690"/>
  <c r="AB690"/>
  <c r="Z690"/>
  <c r="Y690"/>
  <c r="X690"/>
  <c r="W690"/>
  <c r="V690"/>
  <c r="U690"/>
  <c r="T690"/>
  <c r="S690"/>
  <c r="R690"/>
  <c r="AG689"/>
  <c r="AF689"/>
  <c r="AE689"/>
  <c r="AD689"/>
  <c r="AC689"/>
  <c r="AB689"/>
  <c r="Z689"/>
  <c r="Y689"/>
  <c r="X689"/>
  <c r="W689"/>
  <c r="V689"/>
  <c r="U689"/>
  <c r="T689"/>
  <c r="S689"/>
  <c r="R689"/>
  <c r="AG688"/>
  <c r="AF688"/>
  <c r="AE688"/>
  <c r="AD688"/>
  <c r="AC688"/>
  <c r="AB688"/>
  <c r="Z688"/>
  <c r="Y688"/>
  <c r="X688"/>
  <c r="W688"/>
  <c r="V688"/>
  <c r="U688"/>
  <c r="T688"/>
  <c r="S688"/>
  <c r="R688"/>
  <c r="AG687"/>
  <c r="AF687"/>
  <c r="AE687"/>
  <c r="AD687"/>
  <c r="AC687"/>
  <c r="AB687"/>
  <c r="Z687"/>
  <c r="Y687"/>
  <c r="X687"/>
  <c r="W687"/>
  <c r="V687"/>
  <c r="U687"/>
  <c r="T687"/>
  <c r="S687"/>
  <c r="R687"/>
  <c r="AG686"/>
  <c r="AF686"/>
  <c r="AE686"/>
  <c r="AD686"/>
  <c r="AC686"/>
  <c r="AB686"/>
  <c r="Z686"/>
  <c r="Y686"/>
  <c r="X686"/>
  <c r="W686"/>
  <c r="V686"/>
  <c r="U686"/>
  <c r="T686"/>
  <c r="S686"/>
  <c r="R686"/>
  <c r="AG685"/>
  <c r="AF685"/>
  <c r="AE685"/>
  <c r="AD685"/>
  <c r="AC685"/>
  <c r="AB685"/>
  <c r="Z685"/>
  <c r="Y685"/>
  <c r="X685"/>
  <c r="W685"/>
  <c r="V685"/>
  <c r="U685"/>
  <c r="T685"/>
  <c r="S685"/>
  <c r="R685"/>
  <c r="AG684"/>
  <c r="AF684"/>
  <c r="AE684"/>
  <c r="AD684"/>
  <c r="AC684"/>
  <c r="AB684"/>
  <c r="Z684"/>
  <c r="Y684"/>
  <c r="X684"/>
  <c r="W684"/>
  <c r="V684"/>
  <c r="U684"/>
  <c r="T684"/>
  <c r="S684"/>
  <c r="R684"/>
  <c r="AG683"/>
  <c r="AF683"/>
  <c r="AE683"/>
  <c r="AD683"/>
  <c r="AC683"/>
  <c r="AB683"/>
  <c r="Z683"/>
  <c r="Y683"/>
  <c r="X683"/>
  <c r="W683"/>
  <c r="V683"/>
  <c r="U683"/>
  <c r="T683"/>
  <c r="S683"/>
  <c r="R683"/>
  <c r="AG682"/>
  <c r="AF682"/>
  <c r="AE682"/>
  <c r="AD682"/>
  <c r="AC682"/>
  <c r="AB682"/>
  <c r="Z682"/>
  <c r="Y682"/>
  <c r="X682"/>
  <c r="W682"/>
  <c r="V682"/>
  <c r="U682"/>
  <c r="T682"/>
  <c r="S682"/>
  <c r="R682"/>
  <c r="AG681"/>
  <c r="AF681"/>
  <c r="AE681"/>
  <c r="AD681"/>
  <c r="AC681"/>
  <c r="AB681"/>
  <c r="Z681"/>
  <c r="Y681"/>
  <c r="X681"/>
  <c r="W681"/>
  <c r="V681"/>
  <c r="U681"/>
  <c r="T681"/>
  <c r="S681"/>
  <c r="R681"/>
  <c r="AG680"/>
  <c r="AF680"/>
  <c r="AE680"/>
  <c r="AD680"/>
  <c r="AC680"/>
  <c r="AB680"/>
  <c r="Z680"/>
  <c r="Y680"/>
  <c r="X680"/>
  <c r="W680"/>
  <c r="V680"/>
  <c r="U680"/>
  <c r="T680"/>
  <c r="S680"/>
  <c r="R680"/>
  <c r="AG679"/>
  <c r="AF679"/>
  <c r="AE679"/>
  <c r="AD679"/>
  <c r="AC679"/>
  <c r="AB679"/>
  <c r="Z679"/>
  <c r="Y679"/>
  <c r="X679"/>
  <c r="W679"/>
  <c r="V679"/>
  <c r="U679"/>
  <c r="T679"/>
  <c r="S679"/>
  <c r="R679"/>
  <c r="AG678"/>
  <c r="AF678"/>
  <c r="AE678"/>
  <c r="AD678"/>
  <c r="AC678"/>
  <c r="AB678"/>
  <c r="Z678"/>
  <c r="Y678"/>
  <c r="X678"/>
  <c r="W678"/>
  <c r="V678"/>
  <c r="U678"/>
  <c r="T678"/>
  <c r="S678"/>
  <c r="R678"/>
  <c r="AG677"/>
  <c r="AF677"/>
  <c r="AE677"/>
  <c r="AD677"/>
  <c r="AC677"/>
  <c r="AB677"/>
  <c r="Z677"/>
  <c r="Y677"/>
  <c r="X677"/>
  <c r="W677"/>
  <c r="V677"/>
  <c r="U677"/>
  <c r="T677"/>
  <c r="S677"/>
  <c r="R677"/>
  <c r="AG676"/>
  <c r="AF676"/>
  <c r="AE676"/>
  <c r="AD676"/>
  <c r="AC676"/>
  <c r="AB676"/>
  <c r="Z676"/>
  <c r="Y676"/>
  <c r="X676"/>
  <c r="W676"/>
  <c r="V676"/>
  <c r="U676"/>
  <c r="T676"/>
  <c r="S676"/>
  <c r="R676"/>
  <c r="AG675"/>
  <c r="AF675"/>
  <c r="AE675"/>
  <c r="AD675"/>
  <c r="AC675"/>
  <c r="AB675"/>
  <c r="Z675"/>
  <c r="Y675"/>
  <c r="X675"/>
  <c r="W675"/>
  <c r="V675"/>
  <c r="U675"/>
  <c r="T675"/>
  <c r="S675"/>
  <c r="R675"/>
  <c r="AG674"/>
  <c r="AF674"/>
  <c r="AE674"/>
  <c r="AD674"/>
  <c r="AC674"/>
  <c r="AB674"/>
  <c r="Z674"/>
  <c r="Y674"/>
  <c r="X674"/>
  <c r="W674"/>
  <c r="V674"/>
  <c r="U674"/>
  <c r="T674"/>
  <c r="S674"/>
  <c r="R674"/>
  <c r="AG673"/>
  <c r="AF673"/>
  <c r="AE673"/>
  <c r="AD673"/>
  <c r="AC673"/>
  <c r="AB673"/>
  <c r="Z673"/>
  <c r="Y673"/>
  <c r="X673"/>
  <c r="W673"/>
  <c r="V673"/>
  <c r="U673"/>
  <c r="T673"/>
  <c r="S673"/>
  <c r="R673"/>
  <c r="AG672"/>
  <c r="AF672"/>
  <c r="AE672"/>
  <c r="AD672"/>
  <c r="AC672"/>
  <c r="AB672"/>
  <c r="Z672"/>
  <c r="Y672"/>
  <c r="X672"/>
  <c r="W672"/>
  <c r="V672"/>
  <c r="U672"/>
  <c r="T672"/>
  <c r="S672"/>
  <c r="R672"/>
  <c r="AG671"/>
  <c r="AF671"/>
  <c r="AE671"/>
  <c r="AD671"/>
  <c r="AC671"/>
  <c r="AB671"/>
  <c r="AA657"/>
  <c r="Z671"/>
  <c r="Y671"/>
  <c r="X671"/>
  <c r="W671"/>
  <c r="V671"/>
  <c r="U671"/>
  <c r="T671"/>
  <c r="S671"/>
  <c r="R671"/>
  <c r="AG670"/>
  <c r="AF670"/>
  <c r="AE670"/>
  <c r="AD670"/>
  <c r="AC670"/>
  <c r="AB670"/>
  <c r="Z670"/>
  <c r="Y670"/>
  <c r="X670"/>
  <c r="W670"/>
  <c r="V670"/>
  <c r="U670"/>
  <c r="T670"/>
  <c r="S670"/>
  <c r="R670"/>
  <c r="AG669"/>
  <c r="AF669"/>
  <c r="AE669"/>
  <c r="AD669"/>
  <c r="AC669"/>
  <c r="AB669"/>
  <c r="Z669"/>
  <c r="Y669"/>
  <c r="X669"/>
  <c r="W669"/>
  <c r="V669"/>
  <c r="U669"/>
  <c r="T669"/>
  <c r="S669"/>
  <c r="R669"/>
  <c r="AG668"/>
  <c r="AF668"/>
  <c r="AE668"/>
  <c r="AD668"/>
  <c r="AC668"/>
  <c r="AB668"/>
  <c r="Z668"/>
  <c r="Y668"/>
  <c r="X668"/>
  <c r="W668"/>
  <c r="V668"/>
  <c r="U668"/>
  <c r="T668"/>
  <c r="S668"/>
  <c r="R668"/>
  <c r="AG667"/>
  <c r="AF667"/>
  <c r="AE667"/>
  <c r="AD667"/>
  <c r="AC667"/>
  <c r="AB667"/>
  <c r="Z667"/>
  <c r="Y667"/>
  <c r="X667"/>
  <c r="W667"/>
  <c r="V667"/>
  <c r="U667"/>
  <c r="T667"/>
  <c r="S667"/>
  <c r="R667"/>
  <c r="AG666"/>
  <c r="AF666"/>
  <c r="AE666"/>
  <c r="AD666"/>
  <c r="AC666"/>
  <c r="AB666"/>
  <c r="Z666"/>
  <c r="Y666"/>
  <c r="X666"/>
  <c r="W666"/>
  <c r="V666"/>
  <c r="U666"/>
  <c r="T666"/>
  <c r="S666"/>
  <c r="R666"/>
  <c r="AG665"/>
  <c r="AF665"/>
  <c r="AE665"/>
  <c r="AD665"/>
  <c r="AC665"/>
  <c r="AB665"/>
  <c r="Z665"/>
  <c r="Y665"/>
  <c r="X665"/>
  <c r="W665"/>
  <c r="V665"/>
  <c r="U665"/>
  <c r="T665"/>
  <c r="S665"/>
  <c r="R665"/>
  <c r="AG664"/>
  <c r="AF664"/>
  <c r="AE664"/>
  <c r="AD664"/>
  <c r="AC664"/>
  <c r="AB664"/>
  <c r="Z664"/>
  <c r="Y664"/>
  <c r="X664"/>
  <c r="W664"/>
  <c r="V664"/>
  <c r="U664"/>
  <c r="T664"/>
  <c r="S664"/>
  <c r="R664"/>
  <c r="AG663"/>
  <c r="AF663"/>
  <c r="AE663"/>
  <c r="AD663"/>
  <c r="AC663"/>
  <c r="AB663"/>
  <c r="Z663"/>
  <c r="Y663"/>
  <c r="X663"/>
  <c r="W663"/>
  <c r="V663"/>
  <c r="U663"/>
  <c r="T663"/>
  <c r="S663"/>
  <c r="R663"/>
  <c r="AG662"/>
  <c r="AF662"/>
  <c r="AE662"/>
  <c r="AD662"/>
  <c r="AC662"/>
  <c r="AB662"/>
  <c r="Z662"/>
  <c r="Y662"/>
  <c r="X662"/>
  <c r="W662"/>
  <c r="V662"/>
  <c r="U662"/>
  <c r="T662"/>
  <c r="S662"/>
  <c r="R662"/>
  <c r="AG661"/>
  <c r="AF661"/>
  <c r="AE661"/>
  <c r="AD661"/>
  <c r="AC661"/>
  <c r="AB661"/>
  <c r="Z661"/>
  <c r="Y661"/>
  <c r="X661"/>
  <c r="W661"/>
  <c r="V661"/>
  <c r="U661"/>
  <c r="T661"/>
  <c r="S661"/>
  <c r="R661"/>
  <c r="AG660"/>
  <c r="AF660"/>
  <c r="AE660"/>
  <c r="AD660"/>
  <c r="AC660"/>
  <c r="AB660"/>
  <c r="Z660"/>
  <c r="Y660"/>
  <c r="X660"/>
  <c r="W660"/>
  <c r="V660"/>
  <c r="U660"/>
  <c r="T660"/>
  <c r="S660"/>
  <c r="R660"/>
  <c r="P761"/>
  <c r="Q761"/>
  <c r="N761"/>
  <c r="O761"/>
  <c r="L761"/>
  <c r="M761"/>
  <c r="J761"/>
  <c r="K761"/>
  <c r="P760"/>
  <c r="Q760"/>
  <c r="N760"/>
  <c r="O760"/>
  <c r="L760"/>
  <c r="M760"/>
  <c r="J760"/>
  <c r="K760"/>
  <c r="P759"/>
  <c r="Q759"/>
  <c r="N759"/>
  <c r="O759"/>
  <c r="L759"/>
  <c r="M759"/>
  <c r="J759"/>
  <c r="K759"/>
  <c r="P758"/>
  <c r="Q758"/>
  <c r="N758"/>
  <c r="O758"/>
  <c r="L758"/>
  <c r="M758"/>
  <c r="J758"/>
  <c r="K758"/>
  <c r="P757"/>
  <c r="Q757"/>
  <c r="N757"/>
  <c r="O757"/>
  <c r="L757"/>
  <c r="M757"/>
  <c r="J757"/>
  <c r="K757"/>
  <c r="P756"/>
  <c r="Q756"/>
  <c r="N756"/>
  <c r="O756"/>
  <c r="L756"/>
  <c r="M756"/>
  <c r="J756"/>
  <c r="K756"/>
  <c r="P755"/>
  <c r="Q755"/>
  <c r="N755"/>
  <c r="O755"/>
  <c r="L755"/>
  <c r="M755"/>
  <c r="J755"/>
  <c r="K755"/>
  <c r="P754"/>
  <c r="Q754"/>
  <c r="N754"/>
  <c r="O754"/>
  <c r="L754"/>
  <c r="M754"/>
  <c r="J754"/>
  <c r="K754"/>
  <c r="P753"/>
  <c r="Q753"/>
  <c r="N753"/>
  <c r="O753"/>
  <c r="L753"/>
  <c r="M753"/>
  <c r="J753"/>
  <c r="K753"/>
  <c r="P752"/>
  <c r="Q752"/>
  <c r="N752"/>
  <c r="O752"/>
  <c r="L752"/>
  <c r="M752"/>
  <c r="J752"/>
  <c r="K752"/>
  <c r="P751"/>
  <c r="Q751"/>
  <c r="N751"/>
  <c r="O751"/>
  <c r="L751"/>
  <c r="M751"/>
  <c r="J751"/>
  <c r="K751"/>
  <c r="P750"/>
  <c r="Q750"/>
  <c r="N750"/>
  <c r="O750"/>
  <c r="L750"/>
  <c r="M750"/>
  <c r="J750"/>
  <c r="K750"/>
  <c r="P749"/>
  <c r="Q749"/>
  <c r="N749"/>
  <c r="O749"/>
  <c r="L749"/>
  <c r="M749"/>
  <c r="J749"/>
  <c r="K749"/>
  <c r="P748"/>
  <c r="Q748"/>
  <c r="N748"/>
  <c r="O748"/>
  <c r="L748"/>
  <c r="M748"/>
  <c r="J748"/>
  <c r="K748"/>
  <c r="P747"/>
  <c r="Q747"/>
  <c r="N747"/>
  <c r="O747"/>
  <c r="L747"/>
  <c r="M747"/>
  <c r="J747"/>
  <c r="K747"/>
  <c r="P746"/>
  <c r="Q746"/>
  <c r="N746"/>
  <c r="O746"/>
  <c r="L746"/>
  <c r="M746"/>
  <c r="J746"/>
  <c r="K746"/>
  <c r="P745"/>
  <c r="Q745"/>
  <c r="N745"/>
  <c r="O745"/>
  <c r="L745"/>
  <c r="M745"/>
  <c r="J745"/>
  <c r="K745"/>
  <c r="P744"/>
  <c r="Q744"/>
  <c r="N744"/>
  <c r="O744"/>
  <c r="L744"/>
  <c r="M744"/>
  <c r="J744"/>
  <c r="K744"/>
  <c r="P743"/>
  <c r="Q743"/>
  <c r="N743"/>
  <c r="O743"/>
  <c r="L743"/>
  <c r="M743"/>
  <c r="J743"/>
  <c r="K743"/>
  <c r="P742"/>
  <c r="Q742"/>
  <c r="N742"/>
  <c r="O742"/>
  <c r="L742"/>
  <c r="M742"/>
  <c r="J742"/>
  <c r="K742"/>
  <c r="P741"/>
  <c r="Q741"/>
  <c r="N741"/>
  <c r="O741"/>
  <c r="L741"/>
  <c r="M741"/>
  <c r="J741"/>
  <c r="K741"/>
  <c r="P740"/>
  <c r="Q740"/>
  <c r="N740"/>
  <c r="O740"/>
  <c r="L740"/>
  <c r="M740"/>
  <c r="J740"/>
  <c r="K740"/>
  <c r="P739"/>
  <c r="Q739"/>
  <c r="N739"/>
  <c r="O739"/>
  <c r="L739"/>
  <c r="M739"/>
  <c r="J739"/>
  <c r="K739"/>
  <c r="P738"/>
  <c r="Q738"/>
  <c r="N738"/>
  <c r="O738"/>
  <c r="L738"/>
  <c r="M738"/>
  <c r="J738"/>
  <c r="K738"/>
  <c r="P737"/>
  <c r="Q737"/>
  <c r="N737"/>
  <c r="O737"/>
  <c r="L737"/>
  <c r="M737"/>
  <c r="J737"/>
  <c r="K737"/>
  <c r="P736"/>
  <c r="Q736"/>
  <c r="N736"/>
  <c r="O736"/>
  <c r="L736"/>
  <c r="M736"/>
  <c r="J736"/>
  <c r="K736"/>
  <c r="P735"/>
  <c r="Q735"/>
  <c r="N735"/>
  <c r="O735"/>
  <c r="L735"/>
  <c r="M735"/>
  <c r="J735"/>
  <c r="K735"/>
  <c r="P734"/>
  <c r="Q734"/>
  <c r="N734"/>
  <c r="O734"/>
  <c r="L734"/>
  <c r="M734"/>
  <c r="J734"/>
  <c r="K734"/>
  <c r="P733"/>
  <c r="Q733"/>
  <c r="N733"/>
  <c r="O733"/>
  <c r="L733"/>
  <c r="M733"/>
  <c r="J733"/>
  <c r="K733"/>
  <c r="P732"/>
  <c r="Q732"/>
  <c r="N732"/>
  <c r="O732"/>
  <c r="L732"/>
  <c r="M732"/>
  <c r="J732"/>
  <c r="K732"/>
  <c r="P731"/>
  <c r="Q731"/>
  <c r="N731"/>
  <c r="O731"/>
  <c r="L731"/>
  <c r="M731"/>
  <c r="J731"/>
  <c r="K731"/>
  <c r="P730"/>
  <c r="Q730"/>
  <c r="N730"/>
  <c r="O730"/>
  <c r="L730"/>
  <c r="M730"/>
  <c r="J730"/>
  <c r="K730"/>
  <c r="P729"/>
  <c r="Q729"/>
  <c r="N729"/>
  <c r="O729"/>
  <c r="L729"/>
  <c r="M729"/>
  <c r="J729"/>
  <c r="K729"/>
  <c r="P728"/>
  <c r="Q728"/>
  <c r="N728"/>
  <c r="O728"/>
  <c r="L728"/>
  <c r="M728"/>
  <c r="J728"/>
  <c r="K728"/>
  <c r="P727"/>
  <c r="Q727"/>
  <c r="N727"/>
  <c r="O727"/>
  <c r="L727"/>
  <c r="M727"/>
  <c r="J727"/>
  <c r="K727"/>
  <c r="P726"/>
  <c r="Q726"/>
  <c r="N726"/>
  <c r="O726"/>
  <c r="L726"/>
  <c r="M726"/>
  <c r="J726"/>
  <c r="K726"/>
  <c r="P725"/>
  <c r="Q725"/>
  <c r="N725"/>
  <c r="O725"/>
  <c r="L725"/>
  <c r="M725"/>
  <c r="J725"/>
  <c r="K725"/>
  <c r="P724"/>
  <c r="Q724"/>
  <c r="N724"/>
  <c r="O724"/>
  <c r="L724"/>
  <c r="M724"/>
  <c r="J724"/>
  <c r="K724"/>
  <c r="P723"/>
  <c r="Q723"/>
  <c r="N723"/>
  <c r="O723"/>
  <c r="L723"/>
  <c r="M723"/>
  <c r="J723"/>
  <c r="K723"/>
  <c r="P722"/>
  <c r="Q722"/>
  <c r="N722"/>
  <c r="O722"/>
  <c r="L722"/>
  <c r="M722"/>
  <c r="J722"/>
  <c r="K722"/>
  <c r="P721"/>
  <c r="Q721"/>
  <c r="N721"/>
  <c r="O721"/>
  <c r="L721"/>
  <c r="M721"/>
  <c r="J721"/>
  <c r="K721"/>
  <c r="P720"/>
  <c r="Q720"/>
  <c r="N720"/>
  <c r="O720"/>
  <c r="L720"/>
  <c r="M720"/>
  <c r="J720"/>
  <c r="K720"/>
  <c r="P719"/>
  <c r="Q719"/>
  <c r="N719"/>
  <c r="O719"/>
  <c r="L719"/>
  <c r="M719"/>
  <c r="J719"/>
  <c r="K719"/>
  <c r="P718"/>
  <c r="Q718"/>
  <c r="N718"/>
  <c r="O718"/>
  <c r="L718"/>
  <c r="M718"/>
  <c r="J718"/>
  <c r="K718"/>
  <c r="P717"/>
  <c r="Q717"/>
  <c r="N717"/>
  <c r="O717"/>
  <c r="L717"/>
  <c r="M717"/>
  <c r="J717"/>
  <c r="K717"/>
  <c r="P716"/>
  <c r="Q716"/>
  <c r="N716"/>
  <c r="O716"/>
  <c r="L716"/>
  <c r="M716"/>
  <c r="J716"/>
  <c r="K716"/>
  <c r="P715"/>
  <c r="Q715"/>
  <c r="N715"/>
  <c r="O715"/>
  <c r="L715"/>
  <c r="M715"/>
  <c r="J715"/>
  <c r="K715"/>
  <c r="P714"/>
  <c r="Q714"/>
  <c r="N714"/>
  <c r="O714"/>
  <c r="L714"/>
  <c r="M714"/>
  <c r="J714"/>
  <c r="K714"/>
  <c r="P713"/>
  <c r="Q713"/>
  <c r="N713"/>
  <c r="O713"/>
  <c r="L713"/>
  <c r="M713"/>
  <c r="J713"/>
  <c r="K713"/>
  <c r="P712"/>
  <c r="Q712"/>
  <c r="N712"/>
  <c r="O712"/>
  <c r="L712"/>
  <c r="M712"/>
  <c r="J712"/>
  <c r="K712"/>
  <c r="P711"/>
  <c r="Q711"/>
  <c r="N711"/>
  <c r="O711"/>
  <c r="L711"/>
  <c r="M711"/>
  <c r="J711"/>
  <c r="K711"/>
  <c r="P710"/>
  <c r="Q710"/>
  <c r="N710"/>
  <c r="O710"/>
  <c r="L710"/>
  <c r="M710"/>
  <c r="J710"/>
  <c r="K710"/>
  <c r="P709"/>
  <c r="Q709"/>
  <c r="N709"/>
  <c r="O709"/>
  <c r="L709"/>
  <c r="M709"/>
  <c r="J709"/>
  <c r="K709"/>
  <c r="P708"/>
  <c r="Q708"/>
  <c r="N708"/>
  <c r="O708"/>
  <c r="L708"/>
  <c r="M708"/>
  <c r="J708"/>
  <c r="K708"/>
  <c r="P707"/>
  <c r="Q707"/>
  <c r="N707"/>
  <c r="O707"/>
  <c r="L707"/>
  <c r="M707"/>
  <c r="J707"/>
  <c r="K707"/>
  <c r="P706"/>
  <c r="Q706"/>
  <c r="N706"/>
  <c r="O706"/>
  <c r="L706"/>
  <c r="M706"/>
  <c r="J706"/>
  <c r="K706"/>
  <c r="P705"/>
  <c r="Q705"/>
  <c r="N705"/>
  <c r="O705"/>
  <c r="L705"/>
  <c r="M705"/>
  <c r="J705"/>
  <c r="K705"/>
  <c r="P704"/>
  <c r="Q704"/>
  <c r="N704"/>
  <c r="O704"/>
  <c r="L704"/>
  <c r="M704"/>
  <c r="J704"/>
  <c r="K704"/>
  <c r="P703"/>
  <c r="Q703"/>
  <c r="N703"/>
  <c r="O703"/>
  <c r="L703"/>
  <c r="M703"/>
  <c r="J703"/>
  <c r="K703"/>
  <c r="P702"/>
  <c r="Q702"/>
  <c r="N702"/>
  <c r="O702"/>
  <c r="L702"/>
  <c r="M702"/>
  <c r="J702"/>
  <c r="K702"/>
  <c r="P701"/>
  <c r="Q701"/>
  <c r="N701"/>
  <c r="O701"/>
  <c r="L701"/>
  <c r="M701"/>
  <c r="J701"/>
  <c r="K701"/>
  <c r="P700"/>
  <c r="Q700"/>
  <c r="N700"/>
  <c r="O700"/>
  <c r="L700"/>
  <c r="M700"/>
  <c r="J700"/>
  <c r="K700"/>
  <c r="P699"/>
  <c r="Q699"/>
  <c r="N699"/>
  <c r="O699"/>
  <c r="L699"/>
  <c r="M699"/>
  <c r="J699"/>
  <c r="K699"/>
  <c r="P698"/>
  <c r="Q698"/>
  <c r="N698"/>
  <c r="O698"/>
  <c r="L698"/>
  <c r="M698"/>
  <c r="J698"/>
  <c r="K698"/>
  <c r="P697"/>
  <c r="Q697"/>
  <c r="N697"/>
  <c r="O697"/>
  <c r="L697"/>
  <c r="M697"/>
  <c r="J697"/>
  <c r="K697"/>
  <c r="P696"/>
  <c r="Q696"/>
  <c r="N696"/>
  <c r="O696"/>
  <c r="L696"/>
  <c r="M696"/>
  <c r="J696"/>
  <c r="K696"/>
  <c r="P695"/>
  <c r="Q695"/>
  <c r="N695"/>
  <c r="O695"/>
  <c r="L695"/>
  <c r="M695"/>
  <c r="J695"/>
  <c r="K695"/>
  <c r="P694"/>
  <c r="Q694"/>
  <c r="N694"/>
  <c r="O694"/>
  <c r="L694"/>
  <c r="M694"/>
  <c r="J694"/>
  <c r="K694"/>
  <c r="P693"/>
  <c r="Q693"/>
  <c r="N693"/>
  <c r="O693"/>
  <c r="L693"/>
  <c r="M693"/>
  <c r="J693"/>
  <c r="K693"/>
  <c r="P692"/>
  <c r="Q692"/>
  <c r="N692"/>
  <c r="O692"/>
  <c r="L692"/>
  <c r="M692"/>
  <c r="J692"/>
  <c r="K692"/>
  <c r="P691"/>
  <c r="Q691"/>
  <c r="N691"/>
  <c r="O691"/>
  <c r="L691"/>
  <c r="M691"/>
  <c r="J691"/>
  <c r="K691"/>
  <c r="P690"/>
  <c r="Q690"/>
  <c r="N690"/>
  <c r="O690"/>
  <c r="L690"/>
  <c r="M690"/>
  <c r="J690"/>
  <c r="K690"/>
  <c r="P689"/>
  <c r="Q689"/>
  <c r="N689"/>
  <c r="O689"/>
  <c r="L689"/>
  <c r="M689"/>
  <c r="J689"/>
  <c r="K689"/>
  <c r="P688"/>
  <c r="Q688"/>
  <c r="N688"/>
  <c r="O688"/>
  <c r="L688"/>
  <c r="M688"/>
  <c r="J688"/>
  <c r="K688"/>
  <c r="P687"/>
  <c r="Q687"/>
  <c r="N687"/>
  <c r="O687"/>
  <c r="L687"/>
  <c r="M687"/>
  <c r="J687"/>
  <c r="K687"/>
  <c r="P686"/>
  <c r="Q686"/>
  <c r="N686"/>
  <c r="O686"/>
  <c r="L686"/>
  <c r="M686"/>
  <c r="J686"/>
  <c r="K686"/>
  <c r="P685"/>
  <c r="Q685"/>
  <c r="N685"/>
  <c r="O685"/>
  <c r="L685"/>
  <c r="M685"/>
  <c r="J685"/>
  <c r="K685"/>
  <c r="P684"/>
  <c r="Q684"/>
  <c r="N684"/>
  <c r="O684"/>
  <c r="L684"/>
  <c r="M684"/>
  <c r="J684"/>
  <c r="K684"/>
  <c r="P683"/>
  <c r="Q683"/>
  <c r="N683"/>
  <c r="O683"/>
  <c r="L683"/>
  <c r="M683"/>
  <c r="J683"/>
  <c r="K683"/>
  <c r="P682"/>
  <c r="Q682"/>
  <c r="N682"/>
  <c r="O682"/>
  <c r="L682"/>
  <c r="M682"/>
  <c r="J682"/>
  <c r="K682"/>
  <c r="P681"/>
  <c r="Q681"/>
  <c r="N681"/>
  <c r="O681"/>
  <c r="L681"/>
  <c r="M681"/>
  <c r="J681"/>
  <c r="K681"/>
  <c r="P680"/>
  <c r="Q680"/>
  <c r="N680"/>
  <c r="O680"/>
  <c r="L680"/>
  <c r="M680"/>
  <c r="J680"/>
  <c r="K680"/>
  <c r="P679"/>
  <c r="Q679"/>
  <c r="N679"/>
  <c r="O679"/>
  <c r="L679"/>
  <c r="M679"/>
  <c r="J679"/>
  <c r="K679"/>
  <c r="P678"/>
  <c r="Q678"/>
  <c r="N678"/>
  <c r="O678"/>
  <c r="L678"/>
  <c r="M678"/>
  <c r="J678"/>
  <c r="K678"/>
  <c r="P677"/>
  <c r="Q677"/>
  <c r="N677"/>
  <c r="O677"/>
  <c r="L677"/>
  <c r="M677"/>
  <c r="J677"/>
  <c r="K677"/>
  <c r="P676"/>
  <c r="Q676"/>
  <c r="N676"/>
  <c r="O676"/>
  <c r="L676"/>
  <c r="M676"/>
  <c r="J676"/>
  <c r="K676"/>
  <c r="P675"/>
  <c r="Q675"/>
  <c r="N675"/>
  <c r="O675"/>
  <c r="L675"/>
  <c r="M675"/>
  <c r="J675"/>
  <c r="K675"/>
  <c r="P674"/>
  <c r="Q674"/>
  <c r="N674"/>
  <c r="O674"/>
  <c r="L674"/>
  <c r="M674"/>
  <c r="J674"/>
  <c r="K674"/>
  <c r="P673"/>
  <c r="Q673"/>
  <c r="N673"/>
  <c r="O673"/>
  <c r="L673"/>
  <c r="M673"/>
  <c r="J673"/>
  <c r="K673"/>
  <c r="P672"/>
  <c r="Q672"/>
  <c r="N672"/>
  <c r="O672"/>
  <c r="L672"/>
  <c r="M672"/>
  <c r="J672"/>
  <c r="K672"/>
  <c r="P671"/>
  <c r="Q671"/>
  <c r="N671"/>
  <c r="O671"/>
  <c r="L671"/>
  <c r="M671"/>
  <c r="J671"/>
  <c r="K671"/>
  <c r="P670"/>
  <c r="Q670"/>
  <c r="N670"/>
  <c r="O670"/>
  <c r="L670"/>
  <c r="M670"/>
  <c r="J670"/>
  <c r="K670"/>
  <c r="P669"/>
  <c r="Q669"/>
  <c r="N669"/>
  <c r="O669"/>
  <c r="L669"/>
  <c r="M669"/>
  <c r="J669"/>
  <c r="K669"/>
  <c r="P668"/>
  <c r="Q668"/>
  <c r="N668"/>
  <c r="O668"/>
  <c r="L668"/>
  <c r="M668"/>
  <c r="J668"/>
  <c r="K668"/>
  <c r="P667"/>
  <c r="Q667"/>
  <c r="N667"/>
  <c r="O667"/>
  <c r="L667"/>
  <c r="M667"/>
  <c r="J667"/>
  <c r="K667"/>
  <c r="P666"/>
  <c r="Q666"/>
  <c r="N666"/>
  <c r="O666"/>
  <c r="L666"/>
  <c r="M666"/>
  <c r="J666"/>
  <c r="K666"/>
  <c r="P665"/>
  <c r="Q665"/>
  <c r="N665"/>
  <c r="O665"/>
  <c r="L665"/>
  <c r="M665"/>
  <c r="J665"/>
  <c r="K665"/>
  <c r="P664"/>
  <c r="Q664"/>
  <c r="N664"/>
  <c r="O664"/>
  <c r="L664"/>
  <c r="M664"/>
  <c r="J664"/>
  <c r="K664"/>
  <c r="P663"/>
  <c r="Q663"/>
  <c r="N663"/>
  <c r="O663"/>
  <c r="L663"/>
  <c r="M663"/>
  <c r="J663"/>
  <c r="K663"/>
  <c r="P662"/>
  <c r="Q662"/>
  <c r="N662"/>
  <c r="O662"/>
  <c r="L662"/>
  <c r="M662"/>
  <c r="J662"/>
  <c r="K662"/>
  <c r="P661"/>
  <c r="Q661"/>
  <c r="N661"/>
  <c r="O661"/>
  <c r="L661"/>
  <c r="M661"/>
  <c r="J661"/>
  <c r="K661"/>
  <c r="P660"/>
  <c r="Q660"/>
  <c r="Q764"/>
  <c r="N781"/>
  <c r="N660"/>
  <c r="O660"/>
  <c r="O764"/>
  <c r="L781"/>
  <c r="L660"/>
  <c r="M660"/>
  <c r="M764"/>
  <c r="J781"/>
  <c r="J660"/>
  <c r="K660"/>
  <c r="AX646"/>
  <c r="AX645"/>
  <c r="AX644"/>
  <c r="AX643"/>
  <c r="AX642"/>
  <c r="AX641"/>
  <c r="AX640"/>
  <c r="AX639"/>
  <c r="AX638"/>
  <c r="AX637"/>
  <c r="AX636"/>
  <c r="AX635"/>
  <c r="AX634"/>
  <c r="AX633"/>
  <c r="AX632"/>
  <c r="AX631"/>
  <c r="AX630"/>
  <c r="AX629"/>
  <c r="AX628"/>
  <c r="AX627"/>
  <c r="AX626"/>
  <c r="AX625"/>
  <c r="AX624"/>
  <c r="AX623"/>
  <c r="AX622"/>
  <c r="AX621"/>
  <c r="AX620"/>
  <c r="AX619"/>
  <c r="AX618"/>
  <c r="AX617"/>
  <c r="AX616"/>
  <c r="AX615"/>
  <c r="AX614"/>
  <c r="AX613"/>
  <c r="AX612"/>
  <c r="AX611"/>
  <c r="AX610"/>
  <c r="AX609"/>
  <c r="AX608"/>
  <c r="AX607"/>
  <c r="AX606"/>
  <c r="AX605"/>
  <c r="AX604"/>
  <c r="AX603"/>
  <c r="AX602"/>
  <c r="AX601"/>
  <c r="AX600"/>
  <c r="AX599"/>
  <c r="AX598"/>
  <c r="AX597"/>
  <c r="AX596"/>
  <c r="AX595"/>
  <c r="AX594"/>
  <c r="AX593"/>
  <c r="AX592"/>
  <c r="AX591"/>
  <c r="AX590"/>
  <c r="AX589"/>
  <c r="AX588"/>
  <c r="AX587"/>
  <c r="AX586"/>
  <c r="AX585"/>
  <c r="AX584"/>
  <c r="AX583"/>
  <c r="AX582"/>
  <c r="AX581"/>
  <c r="AX580"/>
  <c r="AX579"/>
  <c r="AX578"/>
  <c r="AX577"/>
  <c r="AX576"/>
  <c r="AX575"/>
  <c r="AX574"/>
  <c r="AX573"/>
  <c r="AX572"/>
  <c r="AX571"/>
  <c r="AX570"/>
  <c r="AX569"/>
  <c r="AX568"/>
  <c r="AX567"/>
  <c r="AX566"/>
  <c r="AX565"/>
  <c r="AX564"/>
  <c r="AX563"/>
  <c r="AX562"/>
  <c r="AX561"/>
  <c r="AX560"/>
  <c r="AX559"/>
  <c r="AX558"/>
  <c r="AX557"/>
  <c r="AX556"/>
  <c r="AX555"/>
  <c r="AX554"/>
  <c r="AX553"/>
  <c r="AX552"/>
  <c r="AX551"/>
  <c r="AX550"/>
  <c r="AX549"/>
  <c r="AX548"/>
  <c r="AX547"/>
  <c r="AX546"/>
  <c r="AX545"/>
  <c r="AX544"/>
  <c r="AX543"/>
  <c r="AX542"/>
  <c r="AX541"/>
  <c r="AX540"/>
  <c r="AX539"/>
  <c r="AX538"/>
  <c r="AX537"/>
  <c r="AX536"/>
  <c r="AX535"/>
  <c r="AX534"/>
  <c r="AX533"/>
  <c r="AX532"/>
  <c r="AX531"/>
  <c r="AX530"/>
  <c r="AX529"/>
  <c r="AX528"/>
  <c r="AX527"/>
  <c r="AX526"/>
  <c r="AX525"/>
  <c r="AX524"/>
  <c r="AX523"/>
  <c r="AX522"/>
  <c r="AX521"/>
  <c r="AX520"/>
  <c r="AX519"/>
  <c r="AX518"/>
  <c r="AX517"/>
  <c r="AX516"/>
  <c r="AX515"/>
  <c r="AX514"/>
  <c r="AX513"/>
  <c r="AX512"/>
  <c r="AX511"/>
  <c r="AX510"/>
  <c r="AX509"/>
  <c r="AX508"/>
  <c r="AX507"/>
  <c r="AX506"/>
  <c r="AX505"/>
  <c r="AX504"/>
  <c r="AX503"/>
  <c r="AX502"/>
  <c r="AX501"/>
  <c r="AX500"/>
  <c r="AX499"/>
  <c r="AX498"/>
  <c r="AX497"/>
  <c r="AX496"/>
  <c r="AX495"/>
  <c r="AX494"/>
  <c r="AX493"/>
  <c r="AX492"/>
  <c r="AX491"/>
  <c r="AX490"/>
  <c r="AX489"/>
  <c r="AX488"/>
  <c r="AX487"/>
  <c r="AX486"/>
  <c r="AX485"/>
  <c r="AX484"/>
  <c r="AX483"/>
  <c r="AX482"/>
  <c r="AX481"/>
  <c r="AX480"/>
  <c r="AX479"/>
  <c r="AX478"/>
  <c r="AX477"/>
  <c r="AX476"/>
  <c r="AX475"/>
  <c r="AX474"/>
  <c r="AX473"/>
  <c r="AX472"/>
  <c r="AX471"/>
  <c r="P611"/>
  <c r="Q611"/>
  <c r="AW646"/>
  <c r="AW645"/>
  <c r="AW644"/>
  <c r="AW643"/>
  <c r="AW642"/>
  <c r="AW641"/>
  <c r="AW640"/>
  <c r="AW639"/>
  <c r="AW638"/>
  <c r="AW637"/>
  <c r="AW636"/>
  <c r="AW635"/>
  <c r="AW634"/>
  <c r="AW633"/>
  <c r="AW632"/>
  <c r="AW631"/>
  <c r="AW630"/>
  <c r="AW629"/>
  <c r="AW628"/>
  <c r="AW627"/>
  <c r="AW626"/>
  <c r="AW625"/>
  <c r="AW624"/>
  <c r="AW623"/>
  <c r="AW622"/>
  <c r="AW621"/>
  <c r="AW620"/>
  <c r="AW619"/>
  <c r="AW618"/>
  <c r="AW617"/>
  <c r="AW616"/>
  <c r="AW615"/>
  <c r="AW614"/>
  <c r="AW613"/>
  <c r="AW612"/>
  <c r="AW611"/>
  <c r="AW610"/>
  <c r="AW609"/>
  <c r="AW608"/>
  <c r="AW607"/>
  <c r="AW606"/>
  <c r="AW605"/>
  <c r="AW604"/>
  <c r="AW603"/>
  <c r="AW602"/>
  <c r="AW601"/>
  <c r="AW600"/>
  <c r="AW599"/>
  <c r="AW598"/>
  <c r="AW597"/>
  <c r="AW596"/>
  <c r="AW595"/>
  <c r="AW594"/>
  <c r="AW593"/>
  <c r="AW592"/>
  <c r="AW591"/>
  <c r="AW590"/>
  <c r="AW589"/>
  <c r="AW588"/>
  <c r="AW587"/>
  <c r="AW586"/>
  <c r="AW585"/>
  <c r="AW584"/>
  <c r="AW583"/>
  <c r="AW582"/>
  <c r="AW581"/>
  <c r="AW580"/>
  <c r="AW579"/>
  <c r="AW578"/>
  <c r="AW577"/>
  <c r="AW576"/>
  <c r="AW575"/>
  <c r="AW574"/>
  <c r="AW573"/>
  <c r="AW572"/>
  <c r="AW571"/>
  <c r="AW570"/>
  <c r="AW569"/>
  <c r="AW568"/>
  <c r="AW567"/>
  <c r="AW566"/>
  <c r="AW565"/>
  <c r="AW564"/>
  <c r="AW563"/>
  <c r="AW562"/>
  <c r="AW561"/>
  <c r="AW560"/>
  <c r="AW559"/>
  <c r="AW558"/>
  <c r="AW557"/>
  <c r="AW556"/>
  <c r="AW555"/>
  <c r="AW554"/>
  <c r="AW553"/>
  <c r="AW552"/>
  <c r="AW551"/>
  <c r="AW550"/>
  <c r="AW549"/>
  <c r="AW548"/>
  <c r="AW547"/>
  <c r="AW546"/>
  <c r="AW545"/>
  <c r="AW544"/>
  <c r="AW543"/>
  <c r="AW542"/>
  <c r="AW541"/>
  <c r="AW540"/>
  <c r="AW539"/>
  <c r="AW538"/>
  <c r="AW537"/>
  <c r="AW536"/>
  <c r="AW535"/>
  <c r="AW534"/>
  <c r="AW533"/>
  <c r="AW532"/>
  <c r="AW531"/>
  <c r="AW530"/>
  <c r="AW529"/>
  <c r="AW528"/>
  <c r="AW527"/>
  <c r="AW526"/>
  <c r="AW525"/>
  <c r="AW524"/>
  <c r="AW523"/>
  <c r="AW522"/>
  <c r="AW521"/>
  <c r="AW520"/>
  <c r="AW519"/>
  <c r="AW518"/>
  <c r="AW517"/>
  <c r="AW516"/>
  <c r="AW515"/>
  <c r="AW514"/>
  <c r="AW513"/>
  <c r="AW512"/>
  <c r="AW511"/>
  <c r="AW510"/>
  <c r="AW509"/>
  <c r="AW508"/>
  <c r="AW507"/>
  <c r="AW506"/>
  <c r="AW505"/>
  <c r="AW504"/>
  <c r="AW503"/>
  <c r="AW502"/>
  <c r="AW501"/>
  <c r="AW500"/>
  <c r="AW499"/>
  <c r="AW498"/>
  <c r="AW497"/>
  <c r="AW496"/>
  <c r="AW495"/>
  <c r="AW494"/>
  <c r="AW493"/>
  <c r="AW492"/>
  <c r="AW491"/>
  <c r="AW490"/>
  <c r="AW489"/>
  <c r="AW488"/>
  <c r="AW487"/>
  <c r="AW486"/>
  <c r="AW485"/>
  <c r="AW484"/>
  <c r="AW483"/>
  <c r="AW482"/>
  <c r="AW481"/>
  <c r="AW480"/>
  <c r="AW479"/>
  <c r="AW478"/>
  <c r="AW477"/>
  <c r="AW476"/>
  <c r="AW475"/>
  <c r="AW474"/>
  <c r="AW473"/>
  <c r="AW472"/>
  <c r="AW471"/>
  <c r="AV611"/>
  <c r="AU611"/>
  <c r="AT611"/>
  <c r="AS611"/>
  <c r="AR611"/>
  <c r="AQ611"/>
  <c r="AP611"/>
  <c r="AO611"/>
  <c r="AN611"/>
  <c r="AM611"/>
  <c r="AL611"/>
  <c r="AK611"/>
  <c r="AJ611"/>
  <c r="AI611"/>
  <c r="AH611"/>
  <c r="AG611"/>
  <c r="AF611"/>
  <c r="AE611"/>
  <c r="AD611"/>
  <c r="AC611"/>
  <c r="AB611"/>
  <c r="AA611"/>
  <c r="Z611"/>
  <c r="Y611"/>
  <c r="X611"/>
  <c r="W611"/>
  <c r="V611"/>
  <c r="U611"/>
  <c r="T611"/>
  <c r="S611"/>
  <c r="R611"/>
  <c r="J611"/>
  <c r="AV610"/>
  <c r="AU610"/>
  <c r="AT610"/>
  <c r="AS610"/>
  <c r="AR610"/>
  <c r="AQ610"/>
  <c r="AP610"/>
  <c r="AO610"/>
  <c r="AN610"/>
  <c r="AM610"/>
  <c r="AL610"/>
  <c r="AK610"/>
  <c r="AJ610"/>
  <c r="AI610"/>
  <c r="AH610"/>
  <c r="AG610"/>
  <c r="AF610"/>
  <c r="AE610"/>
  <c r="AD610"/>
  <c r="AC610"/>
  <c r="AB610"/>
  <c r="AA610"/>
  <c r="Z610"/>
  <c r="Y610"/>
  <c r="X610"/>
  <c r="W610"/>
  <c r="V610"/>
  <c r="U610"/>
  <c r="T610"/>
  <c r="S610"/>
  <c r="R610"/>
  <c r="Q610"/>
  <c r="P610"/>
  <c r="O610"/>
  <c r="N610"/>
  <c r="M610"/>
  <c r="L610"/>
  <c r="J610"/>
  <c r="AV646"/>
  <c r="AV645"/>
  <c r="AV644"/>
  <c r="AV643"/>
  <c r="AV642"/>
  <c r="AV641"/>
  <c r="AV640"/>
  <c r="AV639"/>
  <c r="AV638"/>
  <c r="AV637"/>
  <c r="AV636"/>
  <c r="AV635"/>
  <c r="AV634"/>
  <c r="AV633"/>
  <c r="AV632"/>
  <c r="AV631"/>
  <c r="AV630"/>
  <c r="AV629"/>
  <c r="AV628"/>
  <c r="AV627"/>
  <c r="AV626"/>
  <c r="AV625"/>
  <c r="AV624"/>
  <c r="AV623"/>
  <c r="AV622"/>
  <c r="AV621"/>
  <c r="AV620"/>
  <c r="AV619"/>
  <c r="AV618"/>
  <c r="AV617"/>
  <c r="AV616"/>
  <c r="AV615"/>
  <c r="AV614"/>
  <c r="AV613"/>
  <c r="AV612"/>
  <c r="AV609"/>
  <c r="AV608"/>
  <c r="AV607"/>
  <c r="AV606"/>
  <c r="AV605"/>
  <c r="AV604"/>
  <c r="AV603"/>
  <c r="AV602"/>
  <c r="AV601"/>
  <c r="AV600"/>
  <c r="AV599"/>
  <c r="AV598"/>
  <c r="AV597"/>
  <c r="AV596"/>
  <c r="AV595"/>
  <c r="AV594"/>
  <c r="AV593"/>
  <c r="AV592"/>
  <c r="AV591"/>
  <c r="AV590"/>
  <c r="AV589"/>
  <c r="AV588"/>
  <c r="AV587"/>
  <c r="AV586"/>
  <c r="AV585"/>
  <c r="AV584"/>
  <c r="AV583"/>
  <c r="AV582"/>
  <c r="AV581"/>
  <c r="AV580"/>
  <c r="AV579"/>
  <c r="AV578"/>
  <c r="AV577"/>
  <c r="AV576"/>
  <c r="AV575"/>
  <c r="AV574"/>
  <c r="AV573"/>
  <c r="AV572"/>
  <c r="AV571"/>
  <c r="AV570"/>
  <c r="AV569"/>
  <c r="AV568"/>
  <c r="AV567"/>
  <c r="AV566"/>
  <c r="AV565"/>
  <c r="AV564"/>
  <c r="AV563"/>
  <c r="AV562"/>
  <c r="AV561"/>
  <c r="AV560"/>
  <c r="AV559"/>
  <c r="AV558"/>
  <c r="AV557"/>
  <c r="AV556"/>
  <c r="AV555"/>
  <c r="AV554"/>
  <c r="AV553"/>
  <c r="AV552"/>
  <c r="AV551"/>
  <c r="AV550"/>
  <c r="AV549"/>
  <c r="AV548"/>
  <c r="AV547"/>
  <c r="AV546"/>
  <c r="AV545"/>
  <c r="AV544"/>
  <c r="AV543"/>
  <c r="AV542"/>
  <c r="AV541"/>
  <c r="AV540"/>
  <c r="AV539"/>
  <c r="AV538"/>
  <c r="AV537"/>
  <c r="AV536"/>
  <c r="AV535"/>
  <c r="AV534"/>
  <c r="AV533"/>
  <c r="AV532"/>
  <c r="AV531"/>
  <c r="AV530"/>
  <c r="AV529"/>
  <c r="AV528"/>
  <c r="AV527"/>
  <c r="AV526"/>
  <c r="AV525"/>
  <c r="AV524"/>
  <c r="AV523"/>
  <c r="AV522"/>
  <c r="AV521"/>
  <c r="AV520"/>
  <c r="AV519"/>
  <c r="AV518"/>
  <c r="AV517"/>
  <c r="AV516"/>
  <c r="AV515"/>
  <c r="AV514"/>
  <c r="AV513"/>
  <c r="AV512"/>
  <c r="AV511"/>
  <c r="AV510"/>
  <c r="AV509"/>
  <c r="AV508"/>
  <c r="AV507"/>
  <c r="AV506"/>
  <c r="AV505"/>
  <c r="AV504"/>
  <c r="AV503"/>
  <c r="AV502"/>
  <c r="AV501"/>
  <c r="AV500"/>
  <c r="AV499"/>
  <c r="AV498"/>
  <c r="AV497"/>
  <c r="AV496"/>
  <c r="AV495"/>
  <c r="AV494"/>
  <c r="AV493"/>
  <c r="AV492"/>
  <c r="AV491"/>
  <c r="AV490"/>
  <c r="AV489"/>
  <c r="AV488"/>
  <c r="AV487"/>
  <c r="AV486"/>
  <c r="AV485"/>
  <c r="AV484"/>
  <c r="AV483"/>
  <c r="AV482"/>
  <c r="AV481"/>
  <c r="AV480"/>
  <c r="AV479"/>
  <c r="AV478"/>
  <c r="AV477"/>
  <c r="AV476"/>
  <c r="AV475"/>
  <c r="AV474"/>
  <c r="AV473"/>
  <c r="AV472"/>
  <c r="AV471"/>
  <c r="AU646"/>
  <c r="AU645"/>
  <c r="AU644"/>
  <c r="AU643"/>
  <c r="AU642"/>
  <c r="AU641"/>
  <c r="AU640"/>
  <c r="AU639"/>
  <c r="AU638"/>
  <c r="AU637"/>
  <c r="AU636"/>
  <c r="AU635"/>
  <c r="AU634"/>
  <c r="AU633"/>
  <c r="AU632"/>
  <c r="AU631"/>
  <c r="AU630"/>
  <c r="AU629"/>
  <c r="AU628"/>
  <c r="AU627"/>
  <c r="AU626"/>
  <c r="AU625"/>
  <c r="AU624"/>
  <c r="AU623"/>
  <c r="AU622"/>
  <c r="AU621"/>
  <c r="AU620"/>
  <c r="AU619"/>
  <c r="AU618"/>
  <c r="AU617"/>
  <c r="AU616"/>
  <c r="AU615"/>
  <c r="AU614"/>
  <c r="AU613"/>
  <c r="AU612"/>
  <c r="AU609"/>
  <c r="AU608"/>
  <c r="AU607"/>
  <c r="AU606"/>
  <c r="AU605"/>
  <c r="AU604"/>
  <c r="AU603"/>
  <c r="AU602"/>
  <c r="AU601"/>
  <c r="AU600"/>
  <c r="AU599"/>
  <c r="AU598"/>
  <c r="AU597"/>
  <c r="AU596"/>
  <c r="AU595"/>
  <c r="AU594"/>
  <c r="AU593"/>
  <c r="AU592"/>
  <c r="AU591"/>
  <c r="AU590"/>
  <c r="AU589"/>
  <c r="AU588"/>
  <c r="AU587"/>
  <c r="AU586"/>
  <c r="AU585"/>
  <c r="AU584"/>
  <c r="AU583"/>
  <c r="AU582"/>
  <c r="AU581"/>
  <c r="AU580"/>
  <c r="AU579"/>
  <c r="AU578"/>
  <c r="AU577"/>
  <c r="AU576"/>
  <c r="AU575"/>
  <c r="AU574"/>
  <c r="AU573"/>
  <c r="AU572"/>
  <c r="AU571"/>
  <c r="AU570"/>
  <c r="AU569"/>
  <c r="AU568"/>
  <c r="AU567"/>
  <c r="AU566"/>
  <c r="AU565"/>
  <c r="AU564"/>
  <c r="AU563"/>
  <c r="AU562"/>
  <c r="AU561"/>
  <c r="AU560"/>
  <c r="AU559"/>
  <c r="AU558"/>
  <c r="AU557"/>
  <c r="AU556"/>
  <c r="AU555"/>
  <c r="AU554"/>
  <c r="AU553"/>
  <c r="AU552"/>
  <c r="AU551"/>
  <c r="AU550"/>
  <c r="AU549"/>
  <c r="AU548"/>
  <c r="AU547"/>
  <c r="AU546"/>
  <c r="AU545"/>
  <c r="AU544"/>
  <c r="AU543"/>
  <c r="AU542"/>
  <c r="AU541"/>
  <c r="AU540"/>
  <c r="AU539"/>
  <c r="AU538"/>
  <c r="AU537"/>
  <c r="AU536"/>
  <c r="AU535"/>
  <c r="AU534"/>
  <c r="AU533"/>
  <c r="AU532"/>
  <c r="AU531"/>
  <c r="AU530"/>
  <c r="AU529"/>
  <c r="AU528"/>
  <c r="AU527"/>
  <c r="AU526"/>
  <c r="AU525"/>
  <c r="AU524"/>
  <c r="AU523"/>
  <c r="AU522"/>
  <c r="AU521"/>
  <c r="AU520"/>
  <c r="AU519"/>
  <c r="AU518"/>
  <c r="AU517"/>
  <c r="AU516"/>
  <c r="AU515"/>
  <c r="AU514"/>
  <c r="AU513"/>
  <c r="AU512"/>
  <c r="AU511"/>
  <c r="AU510"/>
  <c r="AU509"/>
  <c r="AU508"/>
  <c r="AU507"/>
  <c r="AU506"/>
  <c r="AU505"/>
  <c r="AU504"/>
  <c r="AU503"/>
  <c r="AU502"/>
  <c r="AU501"/>
  <c r="AU500"/>
  <c r="AU499"/>
  <c r="AU498"/>
  <c r="AU497"/>
  <c r="AU496"/>
  <c r="AU495"/>
  <c r="AU494"/>
  <c r="AU493"/>
  <c r="AU492"/>
  <c r="AU491"/>
  <c r="AU490"/>
  <c r="AU489"/>
  <c r="AU488"/>
  <c r="AU487"/>
  <c r="AU486"/>
  <c r="AU485"/>
  <c r="AU484"/>
  <c r="AU483"/>
  <c r="AU482"/>
  <c r="AU481"/>
  <c r="AU480"/>
  <c r="AU479"/>
  <c r="AU478"/>
  <c r="AU477"/>
  <c r="AU476"/>
  <c r="AU475"/>
  <c r="AU474"/>
  <c r="AU473"/>
  <c r="AU472"/>
  <c r="AU471"/>
  <c r="AT646"/>
  <c r="AS646"/>
  <c r="AT645"/>
  <c r="AS645"/>
  <c r="AT644"/>
  <c r="AS644"/>
  <c r="AT643"/>
  <c r="AS643"/>
  <c r="AT642"/>
  <c r="AS642"/>
  <c r="AT641"/>
  <c r="AS641"/>
  <c r="AT640"/>
  <c r="AS640"/>
  <c r="AT639"/>
  <c r="AS639"/>
  <c r="AT638"/>
  <c r="AS638"/>
  <c r="AT637"/>
  <c r="AS637"/>
  <c r="AT636"/>
  <c r="AS636"/>
  <c r="AT635"/>
  <c r="AS635"/>
  <c r="AT634"/>
  <c r="AS634"/>
  <c r="AT633"/>
  <c r="AS633"/>
  <c r="AT632"/>
  <c r="AS632"/>
  <c r="AT631"/>
  <c r="AS631"/>
  <c r="AT630"/>
  <c r="AS630"/>
  <c r="AT629"/>
  <c r="AS629"/>
  <c r="AT628"/>
  <c r="AS628"/>
  <c r="AT627"/>
  <c r="AS627"/>
  <c r="AT626"/>
  <c r="AS626"/>
  <c r="AT625"/>
  <c r="AS625"/>
  <c r="AT624"/>
  <c r="AS624"/>
  <c r="AT623"/>
  <c r="AS623"/>
  <c r="AT622"/>
  <c r="AS622"/>
  <c r="AT621"/>
  <c r="AS621"/>
  <c r="AT620"/>
  <c r="AS620"/>
  <c r="AT619"/>
  <c r="AS619"/>
  <c r="AT618"/>
  <c r="AS618"/>
  <c r="AT617"/>
  <c r="AS617"/>
  <c r="AT616"/>
  <c r="AS616"/>
  <c r="AT615"/>
  <c r="AS615"/>
  <c r="AT614"/>
  <c r="AS614"/>
  <c r="AT613"/>
  <c r="AS613"/>
  <c r="AT612"/>
  <c r="AS612"/>
  <c r="AT609"/>
  <c r="AS609"/>
  <c r="AT608"/>
  <c r="AS608"/>
  <c r="AT607"/>
  <c r="AS607"/>
  <c r="AT606"/>
  <c r="AS606"/>
  <c r="AT605"/>
  <c r="AS605"/>
  <c r="AT604"/>
  <c r="AS604"/>
  <c r="AT603"/>
  <c r="AS603"/>
  <c r="AT602"/>
  <c r="AS602"/>
  <c r="AT601"/>
  <c r="AS601"/>
  <c r="AT600"/>
  <c r="AS600"/>
  <c r="AT599"/>
  <c r="AS599"/>
  <c r="AT598"/>
  <c r="AS598"/>
  <c r="AT597"/>
  <c r="AS597"/>
  <c r="AT596"/>
  <c r="AS596"/>
  <c r="AT595"/>
  <c r="AS595"/>
  <c r="AT594"/>
  <c r="AS594"/>
  <c r="AT593"/>
  <c r="AS593"/>
  <c r="AT592"/>
  <c r="AS592"/>
  <c r="AT591"/>
  <c r="AS591"/>
  <c r="AT590"/>
  <c r="AS590"/>
  <c r="AT589"/>
  <c r="AS589"/>
  <c r="AT588"/>
  <c r="AS588"/>
  <c r="AT587"/>
  <c r="AS587"/>
  <c r="AT586"/>
  <c r="AS586"/>
  <c r="AT585"/>
  <c r="AS585"/>
  <c r="AT584"/>
  <c r="AS584"/>
  <c r="AT583"/>
  <c r="AS583"/>
  <c r="AT582"/>
  <c r="AS582"/>
  <c r="AT581"/>
  <c r="AS581"/>
  <c r="AT580"/>
  <c r="AS580"/>
  <c r="AT579"/>
  <c r="AS579"/>
  <c r="AT578"/>
  <c r="AS578"/>
  <c r="AT577"/>
  <c r="AS577"/>
  <c r="AT576"/>
  <c r="AS576"/>
  <c r="AT575"/>
  <c r="AS575"/>
  <c r="AT574"/>
  <c r="AS574"/>
  <c r="AT573"/>
  <c r="AS573"/>
  <c r="AT572"/>
  <c r="AS572"/>
  <c r="AT571"/>
  <c r="AS571"/>
  <c r="AT570"/>
  <c r="AS570"/>
  <c r="AT569"/>
  <c r="AS569"/>
  <c r="AT568"/>
  <c r="AS568"/>
  <c r="AT567"/>
  <c r="AS567"/>
  <c r="AT566"/>
  <c r="AS566"/>
  <c r="AT565"/>
  <c r="AS565"/>
  <c r="AT564"/>
  <c r="AS564"/>
  <c r="AT563"/>
  <c r="AS563"/>
  <c r="AT562"/>
  <c r="AS562"/>
  <c r="AT561"/>
  <c r="AS561"/>
  <c r="AT560"/>
  <c r="AS560"/>
  <c r="AT559"/>
  <c r="AS559"/>
  <c r="AT558"/>
  <c r="AS558"/>
  <c r="AT557"/>
  <c r="AS557"/>
  <c r="AT556"/>
  <c r="AS556"/>
  <c r="AT555"/>
  <c r="AS555"/>
  <c r="AT554"/>
  <c r="AS554"/>
  <c r="AT553"/>
  <c r="AS553"/>
  <c r="AT552"/>
  <c r="AS552"/>
  <c r="AT551"/>
  <c r="AS551"/>
  <c r="AT550"/>
  <c r="AS550"/>
  <c r="AT549"/>
  <c r="AS549"/>
  <c r="AT548"/>
  <c r="AS548"/>
  <c r="AT547"/>
  <c r="AS547"/>
  <c r="AT546"/>
  <c r="AS546"/>
  <c r="AT545"/>
  <c r="AS545"/>
  <c r="AT544"/>
  <c r="AS544"/>
  <c r="AT543"/>
  <c r="AS543"/>
  <c r="AT542"/>
  <c r="AS542"/>
  <c r="AT541"/>
  <c r="AS541"/>
  <c r="AT540"/>
  <c r="AS540"/>
  <c r="AT539"/>
  <c r="AS539"/>
  <c r="AT538"/>
  <c r="AS538"/>
  <c r="AT537"/>
  <c r="AS537"/>
  <c r="AT536"/>
  <c r="AS536"/>
  <c r="AT535"/>
  <c r="AS535"/>
  <c r="AT534"/>
  <c r="AS534"/>
  <c r="AT533"/>
  <c r="AS533"/>
  <c r="AT532"/>
  <c r="AS532"/>
  <c r="AT531"/>
  <c r="AS531"/>
  <c r="AT530"/>
  <c r="AS530"/>
  <c r="AT529"/>
  <c r="AS529"/>
  <c r="AT528"/>
  <c r="AS528"/>
  <c r="AT527"/>
  <c r="AS527"/>
  <c r="AT526"/>
  <c r="AS526"/>
  <c r="AT525"/>
  <c r="AS525"/>
  <c r="AT524"/>
  <c r="AS524"/>
  <c r="AT523"/>
  <c r="AS523"/>
  <c r="AT522"/>
  <c r="AS522"/>
  <c r="AT521"/>
  <c r="AS521"/>
  <c r="AT520"/>
  <c r="AS520"/>
  <c r="AT519"/>
  <c r="AS519"/>
  <c r="AT518"/>
  <c r="AS518"/>
  <c r="AT517"/>
  <c r="AS517"/>
  <c r="AT516"/>
  <c r="AS516"/>
  <c r="AT515"/>
  <c r="AS515"/>
  <c r="AT514"/>
  <c r="AS514"/>
  <c r="AT513"/>
  <c r="AS513"/>
  <c r="AT512"/>
  <c r="AS512"/>
  <c r="AT511"/>
  <c r="AS511"/>
  <c r="AT510"/>
  <c r="AS510"/>
  <c r="AT509"/>
  <c r="AS509"/>
  <c r="AT508"/>
  <c r="AS508"/>
  <c r="AT507"/>
  <c r="AS507"/>
  <c r="AT506"/>
  <c r="AS506"/>
  <c r="AT505"/>
  <c r="AS505"/>
  <c r="AT504"/>
  <c r="AS504"/>
  <c r="AT503"/>
  <c r="AS503"/>
  <c r="AT502"/>
  <c r="AS502"/>
  <c r="AT501"/>
  <c r="AS501"/>
  <c r="AT500"/>
  <c r="AS500"/>
  <c r="AT499"/>
  <c r="AS499"/>
  <c r="AT498"/>
  <c r="AS498"/>
  <c r="AT497"/>
  <c r="AS497"/>
  <c r="AT496"/>
  <c r="AS496"/>
  <c r="AT495"/>
  <c r="AS495"/>
  <c r="AT494"/>
  <c r="AS494"/>
  <c r="AT493"/>
  <c r="AS493"/>
  <c r="AT492"/>
  <c r="AS492"/>
  <c r="AT491"/>
  <c r="AS491"/>
  <c r="AT490"/>
  <c r="AS490"/>
  <c r="AT489"/>
  <c r="AS489"/>
  <c r="AT488"/>
  <c r="AS488"/>
  <c r="AT487"/>
  <c r="AS487"/>
  <c r="AT486"/>
  <c r="AS486"/>
  <c r="AT485"/>
  <c r="AS485"/>
  <c r="AT484"/>
  <c r="AS484"/>
  <c r="AT483"/>
  <c r="AS483"/>
  <c r="AT482"/>
  <c r="AS482"/>
  <c r="AT481"/>
  <c r="AS481"/>
  <c r="AT480"/>
  <c r="AS480"/>
  <c r="AT479"/>
  <c r="AS479"/>
  <c r="AT478"/>
  <c r="AS478"/>
  <c r="AT477"/>
  <c r="AS477"/>
  <c r="AT476"/>
  <c r="AS476"/>
  <c r="AT475"/>
  <c r="AS475"/>
  <c r="AT474"/>
  <c r="AS474"/>
  <c r="AT473"/>
  <c r="AS473"/>
  <c r="AT472"/>
  <c r="AS472"/>
  <c r="AT471"/>
  <c r="AS471"/>
  <c r="AR646"/>
  <c r="AR645"/>
  <c r="AR644"/>
  <c r="AR643"/>
  <c r="AR642"/>
  <c r="AR641"/>
  <c r="AR640"/>
  <c r="AR639"/>
  <c r="AR638"/>
  <c r="AR637"/>
  <c r="AR636"/>
  <c r="AR635"/>
  <c r="AR634"/>
  <c r="AR633"/>
  <c r="AR632"/>
  <c r="AR631"/>
  <c r="AR630"/>
  <c r="AR629"/>
  <c r="AR628"/>
  <c r="AR627"/>
  <c r="AR626"/>
  <c r="AR625"/>
  <c r="AR624"/>
  <c r="AR623"/>
  <c r="AR622"/>
  <c r="AR621"/>
  <c r="AR620"/>
  <c r="AR619"/>
  <c r="AR618"/>
  <c r="AR617"/>
  <c r="AR616"/>
  <c r="AR615"/>
  <c r="AR614"/>
  <c r="AR613"/>
  <c r="AR612"/>
  <c r="AR609"/>
  <c r="AR608"/>
  <c r="AR607"/>
  <c r="AR606"/>
  <c r="AR605"/>
  <c r="AR604"/>
  <c r="AR603"/>
  <c r="AR602"/>
  <c r="AR601"/>
  <c r="AR600"/>
  <c r="AR599"/>
  <c r="AR598"/>
  <c r="AR597"/>
  <c r="AR596"/>
  <c r="AR595"/>
  <c r="AR594"/>
  <c r="AR593"/>
  <c r="AR592"/>
  <c r="AR591"/>
  <c r="AR590"/>
  <c r="AR589"/>
  <c r="AR588"/>
  <c r="AR587"/>
  <c r="AR586"/>
  <c r="AR585"/>
  <c r="AR584"/>
  <c r="AR583"/>
  <c r="AR582"/>
  <c r="AR581"/>
  <c r="AR580"/>
  <c r="AR579"/>
  <c r="AR578"/>
  <c r="AR577"/>
  <c r="AR576"/>
  <c r="AR575"/>
  <c r="AR574"/>
  <c r="AR573"/>
  <c r="AR572"/>
  <c r="AR571"/>
  <c r="AR570"/>
  <c r="AR569"/>
  <c r="AR568"/>
  <c r="AR567"/>
  <c r="AR566"/>
  <c r="AR565"/>
  <c r="AR564"/>
  <c r="AR563"/>
  <c r="AR562"/>
  <c r="AR561"/>
  <c r="AR560"/>
  <c r="AR559"/>
  <c r="AR558"/>
  <c r="AR557"/>
  <c r="AR556"/>
  <c r="AR555"/>
  <c r="AR554"/>
  <c r="AR553"/>
  <c r="AR552"/>
  <c r="AR551"/>
  <c r="AR550"/>
  <c r="AR549"/>
  <c r="AR548"/>
  <c r="AR547"/>
  <c r="AR546"/>
  <c r="AR545"/>
  <c r="AR544"/>
  <c r="AR543"/>
  <c r="AR542"/>
  <c r="AR541"/>
  <c r="AR540"/>
  <c r="AR539"/>
  <c r="AR538"/>
  <c r="AR537"/>
  <c r="AR536"/>
  <c r="AR535"/>
  <c r="AR534"/>
  <c r="AR533"/>
  <c r="AR532"/>
  <c r="AR531"/>
  <c r="AR530"/>
  <c r="AR529"/>
  <c r="AR528"/>
  <c r="AR527"/>
  <c r="AR526"/>
  <c r="AR525"/>
  <c r="AR524"/>
  <c r="AR523"/>
  <c r="AR522"/>
  <c r="AR521"/>
  <c r="AR520"/>
  <c r="AR519"/>
  <c r="AR518"/>
  <c r="AR517"/>
  <c r="AR516"/>
  <c r="AR515"/>
  <c r="AR514"/>
  <c r="AR513"/>
  <c r="AR512"/>
  <c r="AR511"/>
  <c r="AR510"/>
  <c r="AR509"/>
  <c r="AR508"/>
  <c r="AR507"/>
  <c r="AR506"/>
  <c r="AR505"/>
  <c r="AR504"/>
  <c r="AR503"/>
  <c r="AR502"/>
  <c r="AR501"/>
  <c r="AR500"/>
  <c r="AR499"/>
  <c r="AR498"/>
  <c r="AR497"/>
  <c r="AR496"/>
  <c r="AR495"/>
  <c r="AR494"/>
  <c r="AR493"/>
  <c r="AR492"/>
  <c r="AR491"/>
  <c r="AR490"/>
  <c r="AR489"/>
  <c r="AR488"/>
  <c r="AR487"/>
  <c r="AR486"/>
  <c r="AR485"/>
  <c r="AR484"/>
  <c r="AR483"/>
  <c r="AR482"/>
  <c r="AR481"/>
  <c r="AR480"/>
  <c r="AR479"/>
  <c r="AR478"/>
  <c r="AR477"/>
  <c r="AR476"/>
  <c r="AR475"/>
  <c r="AR474"/>
  <c r="AR473"/>
  <c r="AR472"/>
  <c r="AR471"/>
  <c r="AQ646"/>
  <c r="AQ645"/>
  <c r="AQ644"/>
  <c r="AQ643"/>
  <c r="AQ642"/>
  <c r="AQ641"/>
  <c r="AQ640"/>
  <c r="AQ639"/>
  <c r="AQ638"/>
  <c r="AQ637"/>
  <c r="AQ636"/>
  <c r="AQ635"/>
  <c r="AQ634"/>
  <c r="AQ633"/>
  <c r="AQ632"/>
  <c r="AQ631"/>
  <c r="AQ630"/>
  <c r="AQ629"/>
  <c r="AQ628"/>
  <c r="AQ627"/>
  <c r="AQ626"/>
  <c r="AQ625"/>
  <c r="AQ624"/>
  <c r="AQ623"/>
  <c r="AQ622"/>
  <c r="AQ621"/>
  <c r="AQ620"/>
  <c r="AQ619"/>
  <c r="AQ618"/>
  <c r="AQ617"/>
  <c r="AQ616"/>
  <c r="AQ615"/>
  <c r="AQ614"/>
  <c r="AQ613"/>
  <c r="AQ612"/>
  <c r="AQ609"/>
  <c r="AQ608"/>
  <c r="AQ607"/>
  <c r="AQ606"/>
  <c r="AQ605"/>
  <c r="AQ604"/>
  <c r="AQ603"/>
  <c r="AQ602"/>
  <c r="AQ601"/>
  <c r="AQ600"/>
  <c r="AQ599"/>
  <c r="AQ598"/>
  <c r="AQ597"/>
  <c r="AQ596"/>
  <c r="AQ595"/>
  <c r="AQ594"/>
  <c r="AQ593"/>
  <c r="AQ592"/>
  <c r="AQ591"/>
  <c r="AQ590"/>
  <c r="AQ589"/>
  <c r="AQ588"/>
  <c r="AQ587"/>
  <c r="AQ586"/>
  <c r="AQ585"/>
  <c r="AQ584"/>
  <c r="AQ583"/>
  <c r="AQ582"/>
  <c r="AQ581"/>
  <c r="AQ580"/>
  <c r="AQ579"/>
  <c r="AQ578"/>
  <c r="AQ577"/>
  <c r="AQ576"/>
  <c r="AQ575"/>
  <c r="AQ574"/>
  <c r="AQ573"/>
  <c r="AQ572"/>
  <c r="AQ571"/>
  <c r="AQ570"/>
  <c r="AQ569"/>
  <c r="AQ568"/>
  <c r="AQ567"/>
  <c r="AQ566"/>
  <c r="AQ565"/>
  <c r="AQ564"/>
  <c r="AQ563"/>
  <c r="AQ562"/>
  <c r="AQ561"/>
  <c r="AQ560"/>
  <c r="AQ559"/>
  <c r="AQ558"/>
  <c r="AQ557"/>
  <c r="AQ556"/>
  <c r="AQ555"/>
  <c r="AQ554"/>
  <c r="AQ553"/>
  <c r="AQ552"/>
  <c r="AQ551"/>
  <c r="AQ550"/>
  <c r="AQ549"/>
  <c r="AQ548"/>
  <c r="AQ547"/>
  <c r="AQ546"/>
  <c r="AQ545"/>
  <c r="AQ544"/>
  <c r="AQ543"/>
  <c r="AQ542"/>
  <c r="AQ541"/>
  <c r="AQ540"/>
  <c r="AQ539"/>
  <c r="AQ538"/>
  <c r="AQ537"/>
  <c r="AQ536"/>
  <c r="AQ535"/>
  <c r="AQ534"/>
  <c r="AQ533"/>
  <c r="AQ532"/>
  <c r="AQ531"/>
  <c r="AQ530"/>
  <c r="AQ529"/>
  <c r="AQ528"/>
  <c r="AQ527"/>
  <c r="AQ526"/>
  <c r="AQ525"/>
  <c r="AQ524"/>
  <c r="AQ523"/>
  <c r="AQ522"/>
  <c r="AQ521"/>
  <c r="AQ520"/>
  <c r="AQ519"/>
  <c r="AQ518"/>
  <c r="AQ517"/>
  <c r="AQ516"/>
  <c r="AQ515"/>
  <c r="AQ514"/>
  <c r="AQ513"/>
  <c r="AQ512"/>
  <c r="AQ511"/>
  <c r="AQ510"/>
  <c r="AQ509"/>
  <c r="AQ508"/>
  <c r="AQ507"/>
  <c r="AQ506"/>
  <c r="AQ505"/>
  <c r="AQ504"/>
  <c r="AQ503"/>
  <c r="AQ502"/>
  <c r="AQ501"/>
  <c r="AQ500"/>
  <c r="AQ499"/>
  <c r="AQ498"/>
  <c r="AQ497"/>
  <c r="AQ496"/>
  <c r="AQ495"/>
  <c r="AQ494"/>
  <c r="AQ493"/>
  <c r="AQ492"/>
  <c r="AQ491"/>
  <c r="AQ490"/>
  <c r="AQ489"/>
  <c r="AQ488"/>
  <c r="AQ487"/>
  <c r="AQ486"/>
  <c r="AQ485"/>
  <c r="AQ484"/>
  <c r="AQ483"/>
  <c r="AQ482"/>
  <c r="AQ481"/>
  <c r="AQ480"/>
  <c r="AQ479"/>
  <c r="AQ478"/>
  <c r="AQ477"/>
  <c r="AQ476"/>
  <c r="AQ475"/>
  <c r="AQ474"/>
  <c r="AQ473"/>
  <c r="AQ472"/>
  <c r="AQ471"/>
  <c r="AP646"/>
  <c r="AP645"/>
  <c r="AP644"/>
  <c r="AP643"/>
  <c r="AP642"/>
  <c r="AP641"/>
  <c r="AP640"/>
  <c r="AP639"/>
  <c r="AP638"/>
  <c r="AP637"/>
  <c r="AP636"/>
  <c r="AP635"/>
  <c r="AP634"/>
  <c r="AP633"/>
  <c r="AP632"/>
  <c r="AP631"/>
  <c r="AP630"/>
  <c r="AP629"/>
  <c r="AP628"/>
  <c r="AP627"/>
  <c r="AP626"/>
  <c r="AP625"/>
  <c r="AP624"/>
  <c r="AP623"/>
  <c r="AP622"/>
  <c r="AP621"/>
  <c r="AP620"/>
  <c r="AP619"/>
  <c r="AP618"/>
  <c r="AP617"/>
  <c r="AP616"/>
  <c r="AP615"/>
  <c r="AP614"/>
  <c r="AP613"/>
  <c r="AP612"/>
  <c r="AP609"/>
  <c r="AP608"/>
  <c r="AP607"/>
  <c r="AP606"/>
  <c r="AP605"/>
  <c r="AP604"/>
  <c r="AP603"/>
  <c r="AP602"/>
  <c r="AP601"/>
  <c r="AP600"/>
  <c r="AP599"/>
  <c r="AP598"/>
  <c r="AP597"/>
  <c r="AP596"/>
  <c r="AP595"/>
  <c r="AP594"/>
  <c r="AP593"/>
  <c r="AP592"/>
  <c r="AP591"/>
  <c r="AP590"/>
  <c r="AP589"/>
  <c r="AP588"/>
  <c r="AP587"/>
  <c r="AP586"/>
  <c r="AP585"/>
  <c r="AP584"/>
  <c r="AP583"/>
  <c r="AP582"/>
  <c r="AP581"/>
  <c r="AP580"/>
  <c r="AP579"/>
  <c r="AP578"/>
  <c r="AP577"/>
  <c r="AP576"/>
  <c r="AP575"/>
  <c r="AP574"/>
  <c r="AP573"/>
  <c r="AP572"/>
  <c r="AP571"/>
  <c r="AP570"/>
  <c r="AP569"/>
  <c r="AP568"/>
  <c r="AP567"/>
  <c r="AP566"/>
  <c r="AP565"/>
  <c r="AP564"/>
  <c r="AP563"/>
  <c r="AP562"/>
  <c r="AP561"/>
  <c r="AP560"/>
  <c r="AP559"/>
  <c r="AP558"/>
  <c r="AP557"/>
  <c r="AP556"/>
  <c r="AP555"/>
  <c r="AP554"/>
  <c r="AP553"/>
  <c r="AP552"/>
  <c r="AP551"/>
  <c r="AP550"/>
  <c r="AP549"/>
  <c r="AP548"/>
  <c r="AP547"/>
  <c r="AP546"/>
  <c r="AP545"/>
  <c r="AP544"/>
  <c r="AP543"/>
  <c r="AP542"/>
  <c r="AP541"/>
  <c r="AP540"/>
  <c r="AP539"/>
  <c r="AP538"/>
  <c r="AP537"/>
  <c r="AP536"/>
  <c r="AP535"/>
  <c r="AP534"/>
  <c r="AP533"/>
  <c r="AP532"/>
  <c r="AP531"/>
  <c r="AP530"/>
  <c r="AP529"/>
  <c r="AP528"/>
  <c r="AP527"/>
  <c r="AP526"/>
  <c r="AP525"/>
  <c r="AP524"/>
  <c r="AP523"/>
  <c r="AP522"/>
  <c r="AP521"/>
  <c r="AP520"/>
  <c r="AP519"/>
  <c r="AP518"/>
  <c r="AP517"/>
  <c r="AP516"/>
  <c r="AP515"/>
  <c r="AP514"/>
  <c r="AP513"/>
  <c r="AP512"/>
  <c r="AP511"/>
  <c r="AP510"/>
  <c r="AP509"/>
  <c r="AP508"/>
  <c r="AP507"/>
  <c r="AP506"/>
  <c r="AP505"/>
  <c r="AP504"/>
  <c r="AP503"/>
  <c r="AP502"/>
  <c r="AP501"/>
  <c r="AP500"/>
  <c r="AP499"/>
  <c r="AP498"/>
  <c r="AP497"/>
  <c r="AP496"/>
  <c r="AP495"/>
  <c r="AP494"/>
  <c r="AP493"/>
  <c r="AP492"/>
  <c r="AP491"/>
  <c r="AP490"/>
  <c r="AP489"/>
  <c r="AP488"/>
  <c r="AP487"/>
  <c r="AP486"/>
  <c r="AP485"/>
  <c r="AP484"/>
  <c r="AP483"/>
  <c r="AP482"/>
  <c r="AP481"/>
  <c r="AP480"/>
  <c r="AP479"/>
  <c r="AP478"/>
  <c r="AP477"/>
  <c r="AP476"/>
  <c r="AP475"/>
  <c r="AP474"/>
  <c r="AP473"/>
  <c r="AP472"/>
  <c r="AP471"/>
  <c r="AO646"/>
  <c r="AO645"/>
  <c r="AO644"/>
  <c r="AO643"/>
  <c r="AO642"/>
  <c r="AO641"/>
  <c r="AO640"/>
  <c r="AO639"/>
  <c r="AO638"/>
  <c r="AO637"/>
  <c r="AO636"/>
  <c r="AO635"/>
  <c r="AO634"/>
  <c r="AO633"/>
  <c r="AO632"/>
  <c r="AO631"/>
  <c r="AO630"/>
  <c r="AO629"/>
  <c r="AO628"/>
  <c r="AO627"/>
  <c r="AO626"/>
  <c r="AO625"/>
  <c r="AO624"/>
  <c r="AO623"/>
  <c r="AO622"/>
  <c r="AO621"/>
  <c r="AO620"/>
  <c r="AO619"/>
  <c r="AO618"/>
  <c r="AO617"/>
  <c r="AO616"/>
  <c r="AO615"/>
  <c r="AO614"/>
  <c r="AO613"/>
  <c r="AO612"/>
  <c r="AO609"/>
  <c r="AO608"/>
  <c r="AO607"/>
  <c r="AO606"/>
  <c r="AO605"/>
  <c r="AO604"/>
  <c r="AO603"/>
  <c r="AO602"/>
  <c r="AO601"/>
  <c r="AO600"/>
  <c r="AO599"/>
  <c r="AO598"/>
  <c r="AO597"/>
  <c r="AO596"/>
  <c r="AO595"/>
  <c r="AO594"/>
  <c r="AO593"/>
  <c r="AO592"/>
  <c r="AO591"/>
  <c r="AO590"/>
  <c r="AO589"/>
  <c r="AO588"/>
  <c r="AO587"/>
  <c r="AO586"/>
  <c r="AO585"/>
  <c r="AO584"/>
  <c r="AO583"/>
  <c r="AO582"/>
  <c r="AO581"/>
  <c r="AO580"/>
  <c r="AO579"/>
  <c r="AO578"/>
  <c r="AO577"/>
  <c r="AO576"/>
  <c r="AO575"/>
  <c r="AO574"/>
  <c r="AO573"/>
  <c r="AO572"/>
  <c r="AO571"/>
  <c r="AO570"/>
  <c r="AO569"/>
  <c r="AO568"/>
  <c r="AO567"/>
  <c r="AO566"/>
  <c r="AO565"/>
  <c r="AO564"/>
  <c r="AO563"/>
  <c r="AO562"/>
  <c r="AO561"/>
  <c r="AO560"/>
  <c r="AO559"/>
  <c r="AO558"/>
  <c r="AO557"/>
  <c r="AO556"/>
  <c r="AO555"/>
  <c r="AO554"/>
  <c r="AO553"/>
  <c r="AO552"/>
  <c r="AO551"/>
  <c r="AO550"/>
  <c r="AO549"/>
  <c r="AO548"/>
  <c r="AO547"/>
  <c r="AO546"/>
  <c r="AO545"/>
  <c r="AO544"/>
  <c r="AO543"/>
  <c r="AO542"/>
  <c r="AO541"/>
  <c r="AO540"/>
  <c r="AO539"/>
  <c r="AO538"/>
  <c r="AO537"/>
  <c r="AO536"/>
  <c r="AO535"/>
  <c r="AO534"/>
  <c r="AO533"/>
  <c r="AO532"/>
  <c r="AO531"/>
  <c r="AO530"/>
  <c r="AO529"/>
  <c r="AO528"/>
  <c r="AO527"/>
  <c r="AO526"/>
  <c r="AO525"/>
  <c r="AO524"/>
  <c r="AO523"/>
  <c r="AO522"/>
  <c r="AO521"/>
  <c r="AO520"/>
  <c r="AO519"/>
  <c r="AO518"/>
  <c r="AO517"/>
  <c r="AO516"/>
  <c r="AO515"/>
  <c r="AO514"/>
  <c r="AO513"/>
  <c r="AO512"/>
  <c r="AO511"/>
  <c r="AO510"/>
  <c r="AO509"/>
  <c r="AO508"/>
  <c r="AO507"/>
  <c r="AO506"/>
  <c r="AO505"/>
  <c r="AO504"/>
  <c r="AO503"/>
  <c r="AO502"/>
  <c r="AO501"/>
  <c r="AO500"/>
  <c r="AO499"/>
  <c r="AO498"/>
  <c r="AO497"/>
  <c r="AO496"/>
  <c r="AO495"/>
  <c r="AO494"/>
  <c r="AO493"/>
  <c r="AO492"/>
  <c r="AO491"/>
  <c r="AO490"/>
  <c r="AO489"/>
  <c r="AO488"/>
  <c r="AO487"/>
  <c r="AO486"/>
  <c r="AO485"/>
  <c r="AO484"/>
  <c r="AO483"/>
  <c r="AO482"/>
  <c r="AO481"/>
  <c r="AO480"/>
  <c r="AO479"/>
  <c r="AO478"/>
  <c r="AO477"/>
  <c r="AO476"/>
  <c r="AO475"/>
  <c r="AO474"/>
  <c r="AO473"/>
  <c r="AO472"/>
  <c r="AO471"/>
  <c r="AN646"/>
  <c r="AN645"/>
  <c r="AN644"/>
  <c r="AN643"/>
  <c r="AN642"/>
  <c r="AN641"/>
  <c r="AN640"/>
  <c r="AN639"/>
  <c r="AN638"/>
  <c r="AN637"/>
  <c r="AN636"/>
  <c r="AN635"/>
  <c r="AN634"/>
  <c r="AN633"/>
  <c r="AN632"/>
  <c r="AN631"/>
  <c r="AN630"/>
  <c r="AN629"/>
  <c r="AN628"/>
  <c r="AN627"/>
  <c r="AN626"/>
  <c r="AN625"/>
  <c r="AN624"/>
  <c r="AN623"/>
  <c r="AN622"/>
  <c r="AN621"/>
  <c r="AN620"/>
  <c r="AN619"/>
  <c r="AN618"/>
  <c r="AN617"/>
  <c r="AN616"/>
  <c r="AN615"/>
  <c r="AN614"/>
  <c r="AN613"/>
  <c r="AN612"/>
  <c r="AN609"/>
  <c r="AN608"/>
  <c r="AN607"/>
  <c r="AN606"/>
  <c r="AN605"/>
  <c r="AN604"/>
  <c r="AN603"/>
  <c r="AN602"/>
  <c r="AN601"/>
  <c r="AN600"/>
  <c r="AN599"/>
  <c r="AN598"/>
  <c r="AN597"/>
  <c r="AN596"/>
  <c r="AN595"/>
  <c r="AN594"/>
  <c r="AN593"/>
  <c r="AN592"/>
  <c r="AN591"/>
  <c r="AN590"/>
  <c r="AN589"/>
  <c r="AN588"/>
  <c r="AN587"/>
  <c r="AN586"/>
  <c r="AN585"/>
  <c r="AN584"/>
  <c r="AN583"/>
  <c r="AN582"/>
  <c r="AN581"/>
  <c r="AN580"/>
  <c r="AN579"/>
  <c r="AN578"/>
  <c r="AN577"/>
  <c r="AN576"/>
  <c r="AN575"/>
  <c r="AN574"/>
  <c r="AN573"/>
  <c r="AN572"/>
  <c r="AN571"/>
  <c r="AN570"/>
  <c r="AN569"/>
  <c r="AN568"/>
  <c r="AN567"/>
  <c r="AN566"/>
  <c r="AN565"/>
  <c r="AN564"/>
  <c r="AN563"/>
  <c r="AN562"/>
  <c r="AN561"/>
  <c r="AN560"/>
  <c r="AN559"/>
  <c r="AN558"/>
  <c r="AN557"/>
  <c r="AN556"/>
  <c r="AN555"/>
  <c r="AN554"/>
  <c r="AN553"/>
  <c r="AN552"/>
  <c r="AN551"/>
  <c r="AN550"/>
  <c r="AN549"/>
  <c r="AN548"/>
  <c r="AN547"/>
  <c r="AN546"/>
  <c r="AN545"/>
  <c r="AN544"/>
  <c r="AN543"/>
  <c r="AN542"/>
  <c r="AN541"/>
  <c r="AN540"/>
  <c r="AN539"/>
  <c r="AN538"/>
  <c r="AN537"/>
  <c r="AN536"/>
  <c r="AN535"/>
  <c r="AN534"/>
  <c r="AN533"/>
  <c r="AN532"/>
  <c r="AN531"/>
  <c r="AN530"/>
  <c r="AN529"/>
  <c r="AN528"/>
  <c r="AN527"/>
  <c r="AN526"/>
  <c r="AN525"/>
  <c r="AN524"/>
  <c r="AN523"/>
  <c r="AN522"/>
  <c r="AN521"/>
  <c r="AN520"/>
  <c r="AN519"/>
  <c r="AN518"/>
  <c r="AN517"/>
  <c r="AN516"/>
  <c r="AN515"/>
  <c r="AN514"/>
  <c r="AN513"/>
  <c r="AN512"/>
  <c r="AN511"/>
  <c r="AN510"/>
  <c r="AN509"/>
  <c r="AN508"/>
  <c r="AN507"/>
  <c r="AN506"/>
  <c r="AN505"/>
  <c r="AN504"/>
  <c r="AN503"/>
  <c r="AN502"/>
  <c r="AN501"/>
  <c r="AN500"/>
  <c r="AN499"/>
  <c r="AN498"/>
  <c r="AN497"/>
  <c r="AN496"/>
  <c r="AN495"/>
  <c r="AN494"/>
  <c r="AN493"/>
  <c r="AN492"/>
  <c r="AN491"/>
  <c r="AN490"/>
  <c r="AN489"/>
  <c r="AN488"/>
  <c r="AN487"/>
  <c r="AN486"/>
  <c r="AN485"/>
  <c r="AN484"/>
  <c r="AN483"/>
  <c r="AN482"/>
  <c r="AN481"/>
  <c r="AN480"/>
  <c r="AN479"/>
  <c r="AN478"/>
  <c r="AN477"/>
  <c r="AN476"/>
  <c r="AN475"/>
  <c r="AN474"/>
  <c r="AN473"/>
  <c r="AN472"/>
  <c r="AN471"/>
  <c r="J646"/>
  <c r="J645"/>
  <c r="J644"/>
  <c r="J643"/>
  <c r="J642"/>
  <c r="J641"/>
  <c r="J640"/>
  <c r="J639"/>
  <c r="J638"/>
  <c r="J637"/>
  <c r="J636"/>
  <c r="J635"/>
  <c r="J634"/>
  <c r="J633"/>
  <c r="J632"/>
  <c r="J631"/>
  <c r="J630"/>
  <c r="J629"/>
  <c r="J628"/>
  <c r="J627"/>
  <c r="J626"/>
  <c r="J625"/>
  <c r="J624"/>
  <c r="J623"/>
  <c r="J622"/>
  <c r="J621"/>
  <c r="J620"/>
  <c r="J619"/>
  <c r="J618"/>
  <c r="J617"/>
  <c r="J616"/>
  <c r="J615"/>
  <c r="J614"/>
  <c r="J613"/>
  <c r="J612"/>
  <c r="J609"/>
  <c r="J608"/>
  <c r="J607"/>
  <c r="J606"/>
  <c r="J605"/>
  <c r="J604"/>
  <c r="J603"/>
  <c r="J602"/>
  <c r="J601"/>
  <c r="J600"/>
  <c r="J599"/>
  <c r="J598"/>
  <c r="J597"/>
  <c r="J596"/>
  <c r="J595"/>
  <c r="J594"/>
  <c r="J593"/>
  <c r="K593"/>
  <c r="J592"/>
  <c r="J591"/>
  <c r="J590"/>
  <c r="J589"/>
  <c r="J588"/>
  <c r="J587"/>
  <c r="J586"/>
  <c r="J585"/>
  <c r="J584"/>
  <c r="J583"/>
  <c r="J582"/>
  <c r="J581"/>
  <c r="J580"/>
  <c r="J579"/>
  <c r="J578"/>
  <c r="J577"/>
  <c r="J576"/>
  <c r="J575"/>
  <c r="J574"/>
  <c r="J573"/>
  <c r="J572"/>
  <c r="J571"/>
  <c r="J570"/>
  <c r="J569"/>
  <c r="J568"/>
  <c r="J567"/>
  <c r="J566"/>
  <c r="J565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K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AM646"/>
  <c r="AM645"/>
  <c r="AM644"/>
  <c r="AM643"/>
  <c r="AM642"/>
  <c r="AM641"/>
  <c r="AM640"/>
  <c r="AM639"/>
  <c r="AM638"/>
  <c r="AM637"/>
  <c r="AM636"/>
  <c r="AM635"/>
  <c r="AM634"/>
  <c r="AM633"/>
  <c r="AM632"/>
  <c r="AM631"/>
  <c r="AM630"/>
  <c r="AM629"/>
  <c r="AM628"/>
  <c r="AM627"/>
  <c r="AM626"/>
  <c r="AM625"/>
  <c r="AM624"/>
  <c r="AM623"/>
  <c r="AM622"/>
  <c r="AM621"/>
  <c r="AM620"/>
  <c r="AM619"/>
  <c r="AM618"/>
  <c r="AM617"/>
  <c r="AM616"/>
  <c r="AM615"/>
  <c r="AM614"/>
  <c r="AM613"/>
  <c r="AM612"/>
  <c r="AM609"/>
  <c r="AM608"/>
  <c r="AM607"/>
  <c r="AM606"/>
  <c r="AM605"/>
  <c r="AM604"/>
  <c r="AM603"/>
  <c r="AM602"/>
  <c r="AM601"/>
  <c r="AM600"/>
  <c r="AM599"/>
  <c r="AM598"/>
  <c r="AM597"/>
  <c r="AM596"/>
  <c r="AM595"/>
  <c r="AM594"/>
  <c r="AM593"/>
  <c r="AM592"/>
  <c r="AM591"/>
  <c r="AM590"/>
  <c r="AM589"/>
  <c r="AM588"/>
  <c r="AM587"/>
  <c r="AM586"/>
  <c r="AM585"/>
  <c r="AM584"/>
  <c r="AM583"/>
  <c r="AM582"/>
  <c r="AM581"/>
  <c r="AM580"/>
  <c r="AM579"/>
  <c r="AM578"/>
  <c r="AM577"/>
  <c r="AM576"/>
  <c r="AM575"/>
  <c r="AM574"/>
  <c r="AM573"/>
  <c r="AM572"/>
  <c r="AM571"/>
  <c r="AM570"/>
  <c r="AM569"/>
  <c r="AM568"/>
  <c r="AM567"/>
  <c r="AM566"/>
  <c r="AM565"/>
  <c r="AM564"/>
  <c r="AM563"/>
  <c r="AM562"/>
  <c r="AM561"/>
  <c r="AM560"/>
  <c r="AM559"/>
  <c r="AM558"/>
  <c r="AM557"/>
  <c r="AM556"/>
  <c r="AM555"/>
  <c r="AM554"/>
  <c r="AM553"/>
  <c r="AM552"/>
  <c r="AM551"/>
  <c r="AM550"/>
  <c r="AM549"/>
  <c r="AM548"/>
  <c r="AM547"/>
  <c r="AM546"/>
  <c r="AM545"/>
  <c r="AM544"/>
  <c r="AM543"/>
  <c r="AM542"/>
  <c r="AM541"/>
  <c r="AM540"/>
  <c r="AM539"/>
  <c r="AM538"/>
  <c r="AM537"/>
  <c r="AM536"/>
  <c r="AM535"/>
  <c r="AM534"/>
  <c r="AM533"/>
  <c r="AM532"/>
  <c r="AM531"/>
  <c r="AM530"/>
  <c r="AM529"/>
  <c r="AM528"/>
  <c r="AM527"/>
  <c r="AM526"/>
  <c r="AM525"/>
  <c r="AM524"/>
  <c r="AM523"/>
  <c r="AM522"/>
  <c r="AM521"/>
  <c r="AM520"/>
  <c r="AM519"/>
  <c r="AM518"/>
  <c r="AM517"/>
  <c r="AM516"/>
  <c r="AM515"/>
  <c r="AM514"/>
  <c r="AM513"/>
  <c r="AM512"/>
  <c r="AM511"/>
  <c r="AM510"/>
  <c r="AM509"/>
  <c r="AM508"/>
  <c r="AM507"/>
  <c r="AM506"/>
  <c r="AM505"/>
  <c r="AM504"/>
  <c r="AM503"/>
  <c r="AM502"/>
  <c r="AM501"/>
  <c r="AM500"/>
  <c r="AM499"/>
  <c r="AM498"/>
  <c r="AM497"/>
  <c r="AM496"/>
  <c r="AM495"/>
  <c r="AM494"/>
  <c r="AM493"/>
  <c r="AM492"/>
  <c r="AM491"/>
  <c r="AM490"/>
  <c r="AM489"/>
  <c r="AM488"/>
  <c r="AM487"/>
  <c r="AM486"/>
  <c r="AM485"/>
  <c r="AM484"/>
  <c r="AM483"/>
  <c r="AM482"/>
  <c r="AM481"/>
  <c r="AM480"/>
  <c r="AM479"/>
  <c r="AM478"/>
  <c r="AM477"/>
  <c r="AM476"/>
  <c r="AM475"/>
  <c r="AM474"/>
  <c r="AM473"/>
  <c r="AM472"/>
  <c r="AM471"/>
  <c r="AL646"/>
  <c r="AL645"/>
  <c r="AL644"/>
  <c r="AL643"/>
  <c r="AL642"/>
  <c r="AL641"/>
  <c r="AL640"/>
  <c r="AL639"/>
  <c r="AL638"/>
  <c r="AL637"/>
  <c r="AL636"/>
  <c r="AL635"/>
  <c r="AL634"/>
  <c r="AL633"/>
  <c r="AL632"/>
  <c r="AL631"/>
  <c r="AL630"/>
  <c r="AL629"/>
  <c r="AL628"/>
  <c r="AL627"/>
  <c r="AL626"/>
  <c r="AL625"/>
  <c r="AL624"/>
  <c r="AL623"/>
  <c r="AL622"/>
  <c r="AL621"/>
  <c r="AL620"/>
  <c r="AL619"/>
  <c r="AL618"/>
  <c r="AL617"/>
  <c r="AL616"/>
  <c r="AL615"/>
  <c r="AL614"/>
  <c r="AL613"/>
  <c r="AL612"/>
  <c r="AL609"/>
  <c r="AL608"/>
  <c r="AL607"/>
  <c r="AL606"/>
  <c r="AL605"/>
  <c r="AL604"/>
  <c r="AL603"/>
  <c r="AL602"/>
  <c r="AL601"/>
  <c r="AL600"/>
  <c r="AL599"/>
  <c r="AL598"/>
  <c r="AL597"/>
  <c r="AL596"/>
  <c r="AL595"/>
  <c r="AL594"/>
  <c r="AL593"/>
  <c r="AL592"/>
  <c r="AL591"/>
  <c r="AL590"/>
  <c r="AL589"/>
  <c r="AL588"/>
  <c r="AL587"/>
  <c r="AL586"/>
  <c r="AL585"/>
  <c r="AL584"/>
  <c r="AL583"/>
  <c r="AL582"/>
  <c r="AL581"/>
  <c r="AL580"/>
  <c r="AL579"/>
  <c r="AL578"/>
  <c r="AL577"/>
  <c r="AL576"/>
  <c r="AL575"/>
  <c r="AL574"/>
  <c r="AL573"/>
  <c r="AL572"/>
  <c r="AL571"/>
  <c r="AL570"/>
  <c r="AL569"/>
  <c r="AL568"/>
  <c r="AL567"/>
  <c r="AL566"/>
  <c r="AL565"/>
  <c r="AL564"/>
  <c r="AL563"/>
  <c r="AL562"/>
  <c r="AL561"/>
  <c r="AL560"/>
  <c r="AL559"/>
  <c r="AL558"/>
  <c r="AL557"/>
  <c r="AL556"/>
  <c r="AL555"/>
  <c r="AL554"/>
  <c r="AL553"/>
  <c r="AL552"/>
  <c r="AL551"/>
  <c r="AL550"/>
  <c r="AL549"/>
  <c r="AL548"/>
  <c r="AL547"/>
  <c r="AL546"/>
  <c r="AL545"/>
  <c r="AL544"/>
  <c r="AL543"/>
  <c r="AL542"/>
  <c r="AL541"/>
  <c r="AL540"/>
  <c r="AL539"/>
  <c r="AL538"/>
  <c r="AL537"/>
  <c r="AL536"/>
  <c r="AL535"/>
  <c r="AL534"/>
  <c r="AL533"/>
  <c r="AL532"/>
  <c r="AL531"/>
  <c r="AL530"/>
  <c r="AL529"/>
  <c r="AL528"/>
  <c r="AL527"/>
  <c r="AL526"/>
  <c r="AL525"/>
  <c r="AL524"/>
  <c r="AL523"/>
  <c r="AL522"/>
  <c r="AL521"/>
  <c r="AL520"/>
  <c r="AL519"/>
  <c r="AL518"/>
  <c r="AL517"/>
  <c r="AL516"/>
  <c r="AL515"/>
  <c r="AL514"/>
  <c r="AL513"/>
  <c r="AL512"/>
  <c r="AL511"/>
  <c r="AL510"/>
  <c r="AL509"/>
  <c r="AL508"/>
  <c r="AL507"/>
  <c r="AL506"/>
  <c r="AL505"/>
  <c r="AL504"/>
  <c r="AL503"/>
  <c r="AL502"/>
  <c r="AL501"/>
  <c r="AL500"/>
  <c r="AL499"/>
  <c r="AL498"/>
  <c r="AL497"/>
  <c r="AL496"/>
  <c r="AL495"/>
  <c r="AL494"/>
  <c r="AL493"/>
  <c r="AL492"/>
  <c r="AL491"/>
  <c r="AL490"/>
  <c r="AL489"/>
  <c r="AL488"/>
  <c r="AL487"/>
  <c r="AL486"/>
  <c r="AL485"/>
  <c r="AL484"/>
  <c r="AL483"/>
  <c r="AL482"/>
  <c r="AL481"/>
  <c r="AL480"/>
  <c r="AL479"/>
  <c r="AL478"/>
  <c r="AL477"/>
  <c r="AL476"/>
  <c r="AL475"/>
  <c r="AL474"/>
  <c r="AL473"/>
  <c r="AL472"/>
  <c r="AL471"/>
  <c r="AK646"/>
  <c r="AK645"/>
  <c r="AK644"/>
  <c r="AK643"/>
  <c r="AK642"/>
  <c r="AK641"/>
  <c r="AK640"/>
  <c r="AK639"/>
  <c r="AK638"/>
  <c r="AK637"/>
  <c r="AK636"/>
  <c r="AK635"/>
  <c r="AK634"/>
  <c r="AK633"/>
  <c r="AK632"/>
  <c r="AK631"/>
  <c r="AK630"/>
  <c r="AK629"/>
  <c r="AK628"/>
  <c r="AK627"/>
  <c r="AK626"/>
  <c r="AK625"/>
  <c r="AK624"/>
  <c r="AK623"/>
  <c r="AK622"/>
  <c r="AK621"/>
  <c r="AK620"/>
  <c r="AK619"/>
  <c r="AK618"/>
  <c r="AK617"/>
  <c r="AK616"/>
  <c r="AK615"/>
  <c r="AK614"/>
  <c r="AK613"/>
  <c r="AK612"/>
  <c r="AK609"/>
  <c r="AK608"/>
  <c r="AK607"/>
  <c r="AK606"/>
  <c r="AK605"/>
  <c r="AK604"/>
  <c r="AK603"/>
  <c r="AK602"/>
  <c r="AK601"/>
  <c r="AK600"/>
  <c r="AK599"/>
  <c r="AK598"/>
  <c r="AK597"/>
  <c r="AK596"/>
  <c r="AK595"/>
  <c r="AK594"/>
  <c r="AK593"/>
  <c r="AK592"/>
  <c r="AK591"/>
  <c r="AK590"/>
  <c r="AK589"/>
  <c r="AK588"/>
  <c r="AK587"/>
  <c r="AK586"/>
  <c r="AK585"/>
  <c r="AK584"/>
  <c r="AK583"/>
  <c r="AK582"/>
  <c r="AK581"/>
  <c r="AK580"/>
  <c r="AK579"/>
  <c r="AK578"/>
  <c r="AK577"/>
  <c r="AK576"/>
  <c r="AK575"/>
  <c r="AK574"/>
  <c r="AK573"/>
  <c r="AK572"/>
  <c r="AK571"/>
  <c r="AK570"/>
  <c r="AK569"/>
  <c r="AK568"/>
  <c r="AK567"/>
  <c r="AK566"/>
  <c r="AK565"/>
  <c r="AK564"/>
  <c r="AK563"/>
  <c r="AK562"/>
  <c r="AK561"/>
  <c r="AK560"/>
  <c r="AK559"/>
  <c r="AK558"/>
  <c r="AK557"/>
  <c r="AK556"/>
  <c r="AK555"/>
  <c r="AK554"/>
  <c r="AK553"/>
  <c r="AK552"/>
  <c r="AK551"/>
  <c r="AK550"/>
  <c r="AK549"/>
  <c r="AK548"/>
  <c r="AK547"/>
  <c r="AK546"/>
  <c r="AK545"/>
  <c r="AK544"/>
  <c r="AK543"/>
  <c r="AK542"/>
  <c r="AK541"/>
  <c r="AK540"/>
  <c r="AK539"/>
  <c r="AK538"/>
  <c r="AK537"/>
  <c r="AK536"/>
  <c r="AK535"/>
  <c r="AK534"/>
  <c r="AK533"/>
  <c r="AK532"/>
  <c r="AK531"/>
  <c r="AK530"/>
  <c r="AK529"/>
  <c r="AK528"/>
  <c r="AK527"/>
  <c r="AK526"/>
  <c r="AK525"/>
  <c r="AK524"/>
  <c r="AK523"/>
  <c r="AK522"/>
  <c r="AK521"/>
  <c r="AK520"/>
  <c r="AK519"/>
  <c r="AK518"/>
  <c r="AK517"/>
  <c r="AK516"/>
  <c r="AK515"/>
  <c r="AK514"/>
  <c r="AK513"/>
  <c r="AK512"/>
  <c r="AK511"/>
  <c r="AK510"/>
  <c r="AK509"/>
  <c r="AK508"/>
  <c r="AK507"/>
  <c r="AK506"/>
  <c r="AK505"/>
  <c r="AK504"/>
  <c r="AK503"/>
  <c r="AK502"/>
  <c r="AK501"/>
  <c r="AK500"/>
  <c r="AK499"/>
  <c r="AK498"/>
  <c r="AK497"/>
  <c r="AK496"/>
  <c r="AK495"/>
  <c r="AK494"/>
  <c r="AK493"/>
  <c r="AK492"/>
  <c r="AK491"/>
  <c r="AK490"/>
  <c r="AK489"/>
  <c r="AK488"/>
  <c r="AK487"/>
  <c r="AK486"/>
  <c r="AK485"/>
  <c r="AK484"/>
  <c r="AK483"/>
  <c r="AK482"/>
  <c r="AK481"/>
  <c r="AK480"/>
  <c r="AK479"/>
  <c r="AK478"/>
  <c r="AK477"/>
  <c r="AK476"/>
  <c r="AK475"/>
  <c r="AK474"/>
  <c r="AK473"/>
  <c r="AK472"/>
  <c r="AK471"/>
  <c r="AJ646"/>
  <c r="AJ645"/>
  <c r="AJ644"/>
  <c r="AJ643"/>
  <c r="AJ642"/>
  <c r="AJ641"/>
  <c r="AJ640"/>
  <c r="AJ639"/>
  <c r="AJ638"/>
  <c r="AJ637"/>
  <c r="AJ636"/>
  <c r="AJ635"/>
  <c r="AJ634"/>
  <c r="AJ633"/>
  <c r="AJ632"/>
  <c r="AJ631"/>
  <c r="AJ630"/>
  <c r="AJ629"/>
  <c r="AJ628"/>
  <c r="AJ627"/>
  <c r="AJ626"/>
  <c r="AJ625"/>
  <c r="AJ624"/>
  <c r="AJ623"/>
  <c r="AJ622"/>
  <c r="AJ621"/>
  <c r="AJ620"/>
  <c r="AJ619"/>
  <c r="AJ618"/>
  <c r="AJ617"/>
  <c r="AJ616"/>
  <c r="AJ615"/>
  <c r="AJ614"/>
  <c r="AJ613"/>
  <c r="AJ612"/>
  <c r="AJ609"/>
  <c r="AJ608"/>
  <c r="AJ607"/>
  <c r="AJ606"/>
  <c r="AJ605"/>
  <c r="AJ604"/>
  <c r="AJ603"/>
  <c r="AJ602"/>
  <c r="AJ601"/>
  <c r="AJ600"/>
  <c r="AJ599"/>
  <c r="AJ598"/>
  <c r="AJ597"/>
  <c r="AJ596"/>
  <c r="AJ595"/>
  <c r="AJ594"/>
  <c r="AJ593"/>
  <c r="AJ592"/>
  <c r="AJ591"/>
  <c r="AJ590"/>
  <c r="AJ589"/>
  <c r="AJ588"/>
  <c r="AJ587"/>
  <c r="AJ586"/>
  <c r="AJ585"/>
  <c r="AJ584"/>
  <c r="AJ583"/>
  <c r="AJ582"/>
  <c r="AJ581"/>
  <c r="AJ580"/>
  <c r="AJ579"/>
  <c r="AJ578"/>
  <c r="AJ577"/>
  <c r="AJ576"/>
  <c r="AJ575"/>
  <c r="AJ574"/>
  <c r="AJ573"/>
  <c r="AJ572"/>
  <c r="AJ571"/>
  <c r="AJ570"/>
  <c r="AJ569"/>
  <c r="AJ568"/>
  <c r="AJ567"/>
  <c r="AJ566"/>
  <c r="AJ565"/>
  <c r="AJ564"/>
  <c r="AJ563"/>
  <c r="AJ562"/>
  <c r="AJ561"/>
  <c r="AJ560"/>
  <c r="AJ559"/>
  <c r="AJ558"/>
  <c r="AJ557"/>
  <c r="AJ556"/>
  <c r="AJ555"/>
  <c r="AJ554"/>
  <c r="AJ553"/>
  <c r="AJ552"/>
  <c r="AJ551"/>
  <c r="AJ550"/>
  <c r="AJ549"/>
  <c r="AJ548"/>
  <c r="AJ547"/>
  <c r="AJ546"/>
  <c r="AJ545"/>
  <c r="AJ544"/>
  <c r="AJ543"/>
  <c r="AJ542"/>
  <c r="AJ541"/>
  <c r="AJ540"/>
  <c r="AJ539"/>
  <c r="AJ538"/>
  <c r="AJ537"/>
  <c r="AJ536"/>
  <c r="AJ535"/>
  <c r="AJ534"/>
  <c r="AJ533"/>
  <c r="AJ532"/>
  <c r="AJ531"/>
  <c r="AJ530"/>
  <c r="AJ529"/>
  <c r="AJ528"/>
  <c r="AJ527"/>
  <c r="AJ526"/>
  <c r="AJ525"/>
  <c r="AJ524"/>
  <c r="AJ523"/>
  <c r="AJ522"/>
  <c r="AJ521"/>
  <c r="AJ520"/>
  <c r="AJ519"/>
  <c r="AJ518"/>
  <c r="AJ517"/>
  <c r="AJ516"/>
  <c r="AJ515"/>
  <c r="AJ514"/>
  <c r="AJ513"/>
  <c r="AJ512"/>
  <c r="AJ511"/>
  <c r="AJ510"/>
  <c r="AJ509"/>
  <c r="AJ508"/>
  <c r="AJ507"/>
  <c r="AJ506"/>
  <c r="AJ505"/>
  <c r="AJ504"/>
  <c r="AJ503"/>
  <c r="AJ502"/>
  <c r="AJ501"/>
  <c r="AJ500"/>
  <c r="AJ499"/>
  <c r="AJ498"/>
  <c r="AJ497"/>
  <c r="AJ496"/>
  <c r="AJ495"/>
  <c r="AJ494"/>
  <c r="AJ493"/>
  <c r="AJ492"/>
  <c r="AJ491"/>
  <c r="AJ490"/>
  <c r="AJ489"/>
  <c r="AJ488"/>
  <c r="AJ487"/>
  <c r="AJ486"/>
  <c r="AJ485"/>
  <c r="AJ484"/>
  <c r="AJ483"/>
  <c r="AJ482"/>
  <c r="AJ481"/>
  <c r="AJ480"/>
  <c r="AJ479"/>
  <c r="AJ478"/>
  <c r="AJ477"/>
  <c r="AJ476"/>
  <c r="AJ475"/>
  <c r="AJ474"/>
  <c r="AJ473"/>
  <c r="AJ472"/>
  <c r="AJ471"/>
  <c r="AI646"/>
  <c r="AI645"/>
  <c r="AI644"/>
  <c r="AI643"/>
  <c r="AI642"/>
  <c r="AI641"/>
  <c r="AI640"/>
  <c r="AI639"/>
  <c r="AI638"/>
  <c r="AI637"/>
  <c r="AI636"/>
  <c r="AI635"/>
  <c r="AI634"/>
  <c r="AI633"/>
  <c r="AI632"/>
  <c r="AI631"/>
  <c r="AI630"/>
  <c r="AI629"/>
  <c r="AI628"/>
  <c r="AI627"/>
  <c r="AI626"/>
  <c r="AI625"/>
  <c r="AI624"/>
  <c r="AI623"/>
  <c r="AI622"/>
  <c r="AI621"/>
  <c r="AI620"/>
  <c r="AI619"/>
  <c r="AI618"/>
  <c r="AI617"/>
  <c r="AI616"/>
  <c r="AI615"/>
  <c r="AI614"/>
  <c r="AI613"/>
  <c r="AI612"/>
  <c r="AI609"/>
  <c r="AI608"/>
  <c r="AI607"/>
  <c r="AI606"/>
  <c r="AI605"/>
  <c r="AI604"/>
  <c r="AI603"/>
  <c r="AI602"/>
  <c r="AI601"/>
  <c r="AI600"/>
  <c r="AI599"/>
  <c r="AI598"/>
  <c r="AI597"/>
  <c r="AI596"/>
  <c r="AI595"/>
  <c r="AI594"/>
  <c r="AI593"/>
  <c r="AI592"/>
  <c r="AI591"/>
  <c r="AI590"/>
  <c r="AI589"/>
  <c r="AI588"/>
  <c r="AI587"/>
  <c r="AI586"/>
  <c r="AI585"/>
  <c r="AI584"/>
  <c r="AI583"/>
  <c r="AI582"/>
  <c r="AI581"/>
  <c r="AI580"/>
  <c r="AI579"/>
  <c r="AI578"/>
  <c r="AI577"/>
  <c r="AI576"/>
  <c r="AI575"/>
  <c r="AI574"/>
  <c r="AI573"/>
  <c r="AI572"/>
  <c r="AI571"/>
  <c r="AI570"/>
  <c r="AI569"/>
  <c r="AI568"/>
  <c r="AI567"/>
  <c r="AI566"/>
  <c r="AI565"/>
  <c r="AI564"/>
  <c r="AI563"/>
  <c r="AI562"/>
  <c r="AI561"/>
  <c r="AI560"/>
  <c r="AI559"/>
  <c r="AI558"/>
  <c r="AI557"/>
  <c r="AI556"/>
  <c r="AI555"/>
  <c r="AI554"/>
  <c r="AI553"/>
  <c r="AI552"/>
  <c r="AI551"/>
  <c r="AI550"/>
  <c r="AI549"/>
  <c r="AI548"/>
  <c r="AI547"/>
  <c r="AI546"/>
  <c r="AI545"/>
  <c r="AI544"/>
  <c r="AI543"/>
  <c r="AI542"/>
  <c r="AI541"/>
  <c r="AI540"/>
  <c r="AI539"/>
  <c r="AI538"/>
  <c r="AI537"/>
  <c r="AI536"/>
  <c r="AI535"/>
  <c r="AI534"/>
  <c r="AI533"/>
  <c r="AI532"/>
  <c r="AI531"/>
  <c r="AI530"/>
  <c r="AI529"/>
  <c r="AI528"/>
  <c r="AI527"/>
  <c r="AI526"/>
  <c r="AI525"/>
  <c r="AI524"/>
  <c r="AI523"/>
  <c r="AI522"/>
  <c r="AI521"/>
  <c r="AI520"/>
  <c r="AI519"/>
  <c r="AI518"/>
  <c r="AI517"/>
  <c r="AI516"/>
  <c r="AI515"/>
  <c r="AI514"/>
  <c r="AI513"/>
  <c r="AI512"/>
  <c r="AI511"/>
  <c r="AI510"/>
  <c r="AI509"/>
  <c r="AI508"/>
  <c r="AI507"/>
  <c r="AI506"/>
  <c r="AI505"/>
  <c r="AI504"/>
  <c r="AI503"/>
  <c r="AI502"/>
  <c r="AI501"/>
  <c r="AI500"/>
  <c r="AI499"/>
  <c r="AI498"/>
  <c r="AI497"/>
  <c r="AI496"/>
  <c r="AI495"/>
  <c r="AI494"/>
  <c r="AI493"/>
  <c r="AI492"/>
  <c r="AI491"/>
  <c r="AI490"/>
  <c r="AI489"/>
  <c r="AI488"/>
  <c r="AI487"/>
  <c r="AI486"/>
  <c r="AI485"/>
  <c r="AI484"/>
  <c r="AI483"/>
  <c r="AI482"/>
  <c r="AI481"/>
  <c r="AI480"/>
  <c r="AI479"/>
  <c r="AI478"/>
  <c r="AI477"/>
  <c r="AI476"/>
  <c r="AI475"/>
  <c r="AI474"/>
  <c r="AI473"/>
  <c r="AI472"/>
  <c r="AI471"/>
  <c r="AH646"/>
  <c r="AH645"/>
  <c r="AH644"/>
  <c r="AH643"/>
  <c r="AH642"/>
  <c r="AH641"/>
  <c r="AH640"/>
  <c r="AH639"/>
  <c r="AH638"/>
  <c r="AH637"/>
  <c r="AH636"/>
  <c r="AH635"/>
  <c r="AH634"/>
  <c r="AH633"/>
  <c r="AH632"/>
  <c r="AH631"/>
  <c r="AH630"/>
  <c r="AH629"/>
  <c r="AH628"/>
  <c r="AH627"/>
  <c r="AH626"/>
  <c r="AH625"/>
  <c r="AH624"/>
  <c r="AH623"/>
  <c r="AH622"/>
  <c r="AH621"/>
  <c r="AH620"/>
  <c r="AH619"/>
  <c r="AH618"/>
  <c r="AH617"/>
  <c r="AH616"/>
  <c r="AH615"/>
  <c r="AH614"/>
  <c r="AH613"/>
  <c r="AH612"/>
  <c r="AH609"/>
  <c r="AH608"/>
  <c r="AH607"/>
  <c r="AH606"/>
  <c r="AH605"/>
  <c r="AH604"/>
  <c r="AH603"/>
  <c r="AH602"/>
  <c r="AH601"/>
  <c r="AH600"/>
  <c r="AH599"/>
  <c r="AH598"/>
  <c r="AH597"/>
  <c r="AH596"/>
  <c r="AH595"/>
  <c r="AH594"/>
  <c r="AH593"/>
  <c r="AH592"/>
  <c r="AH591"/>
  <c r="AH590"/>
  <c r="AH589"/>
  <c r="AH588"/>
  <c r="AH587"/>
  <c r="AH586"/>
  <c r="AH585"/>
  <c r="AH584"/>
  <c r="AH583"/>
  <c r="AH582"/>
  <c r="AH581"/>
  <c r="AH580"/>
  <c r="AH579"/>
  <c r="AH578"/>
  <c r="AH577"/>
  <c r="AH576"/>
  <c r="AH575"/>
  <c r="AH574"/>
  <c r="AH573"/>
  <c r="AH572"/>
  <c r="AH571"/>
  <c r="AH570"/>
  <c r="AH569"/>
  <c r="AH568"/>
  <c r="AH567"/>
  <c r="AH566"/>
  <c r="AH565"/>
  <c r="AH564"/>
  <c r="AH563"/>
  <c r="AH562"/>
  <c r="AH561"/>
  <c r="AH560"/>
  <c r="AH559"/>
  <c r="AH558"/>
  <c r="AH557"/>
  <c r="AH556"/>
  <c r="AH555"/>
  <c r="AH554"/>
  <c r="AH553"/>
  <c r="AH552"/>
  <c r="AH551"/>
  <c r="AH550"/>
  <c r="AH549"/>
  <c r="AH548"/>
  <c r="AH547"/>
  <c r="AH546"/>
  <c r="AH545"/>
  <c r="AH544"/>
  <c r="AH543"/>
  <c r="AH542"/>
  <c r="AH541"/>
  <c r="AH540"/>
  <c r="AH539"/>
  <c r="AH538"/>
  <c r="AH537"/>
  <c r="AH536"/>
  <c r="AH535"/>
  <c r="AH534"/>
  <c r="AH533"/>
  <c r="AH532"/>
  <c r="AH531"/>
  <c r="AH530"/>
  <c r="AH529"/>
  <c r="AH528"/>
  <c r="AH527"/>
  <c r="AH526"/>
  <c r="AH525"/>
  <c r="AH524"/>
  <c r="AH523"/>
  <c r="AH522"/>
  <c r="AH521"/>
  <c r="AH520"/>
  <c r="AH519"/>
  <c r="AH518"/>
  <c r="AH517"/>
  <c r="AH516"/>
  <c r="AH515"/>
  <c r="AH514"/>
  <c r="AH513"/>
  <c r="AH512"/>
  <c r="AH511"/>
  <c r="AH510"/>
  <c r="AH509"/>
  <c r="AH508"/>
  <c r="AH507"/>
  <c r="AH506"/>
  <c r="AH505"/>
  <c r="AH504"/>
  <c r="AH503"/>
  <c r="AH502"/>
  <c r="AH501"/>
  <c r="AH500"/>
  <c r="AH499"/>
  <c r="AH498"/>
  <c r="AH497"/>
  <c r="AH496"/>
  <c r="AH495"/>
  <c r="AH494"/>
  <c r="AH493"/>
  <c r="AH492"/>
  <c r="AH491"/>
  <c r="AH490"/>
  <c r="AH489"/>
  <c r="AH488"/>
  <c r="AH487"/>
  <c r="AH486"/>
  <c r="AH485"/>
  <c r="AH484"/>
  <c r="AH483"/>
  <c r="AH482"/>
  <c r="AH481"/>
  <c r="AH480"/>
  <c r="AH479"/>
  <c r="AH478"/>
  <c r="AH477"/>
  <c r="AH476"/>
  <c r="AH475"/>
  <c r="AH474"/>
  <c r="AH473"/>
  <c r="AH472"/>
  <c r="AH471"/>
  <c r="AG646"/>
  <c r="AG645"/>
  <c r="AG644"/>
  <c r="AG643"/>
  <c r="AG642"/>
  <c r="AG641"/>
  <c r="AG640"/>
  <c r="AG639"/>
  <c r="AG638"/>
  <c r="AG637"/>
  <c r="AG636"/>
  <c r="AG635"/>
  <c r="AG634"/>
  <c r="AG633"/>
  <c r="AG632"/>
  <c r="AG631"/>
  <c r="AG630"/>
  <c r="AG629"/>
  <c r="AG628"/>
  <c r="AG627"/>
  <c r="AG626"/>
  <c r="AG625"/>
  <c r="AG624"/>
  <c r="AG623"/>
  <c r="AG622"/>
  <c r="AG621"/>
  <c r="AG620"/>
  <c r="AG619"/>
  <c r="AG618"/>
  <c r="AG617"/>
  <c r="AG616"/>
  <c r="AG615"/>
  <c r="AG614"/>
  <c r="AG613"/>
  <c r="AG612"/>
  <c r="AG609"/>
  <c r="AG608"/>
  <c r="AG607"/>
  <c r="AG606"/>
  <c r="AG605"/>
  <c r="AG604"/>
  <c r="AG603"/>
  <c r="AG602"/>
  <c r="AG601"/>
  <c r="AG600"/>
  <c r="AG599"/>
  <c r="AG598"/>
  <c r="AG597"/>
  <c r="AG596"/>
  <c r="AG595"/>
  <c r="AG594"/>
  <c r="AG593"/>
  <c r="AG592"/>
  <c r="AG591"/>
  <c r="AG590"/>
  <c r="AG589"/>
  <c r="AG588"/>
  <c r="AG587"/>
  <c r="AG586"/>
  <c r="AG585"/>
  <c r="AG584"/>
  <c r="AG583"/>
  <c r="AG582"/>
  <c r="AG581"/>
  <c r="AG580"/>
  <c r="AG579"/>
  <c r="AG578"/>
  <c r="AG577"/>
  <c r="AG576"/>
  <c r="AG575"/>
  <c r="AG574"/>
  <c r="AG573"/>
  <c r="AG572"/>
  <c r="AG571"/>
  <c r="AG570"/>
  <c r="AG569"/>
  <c r="AG568"/>
  <c r="AG567"/>
  <c r="AG566"/>
  <c r="AG565"/>
  <c r="AG564"/>
  <c r="AG563"/>
  <c r="AG562"/>
  <c r="AG561"/>
  <c r="AG560"/>
  <c r="AG559"/>
  <c r="AG558"/>
  <c r="AG557"/>
  <c r="AG556"/>
  <c r="AG555"/>
  <c r="AG554"/>
  <c r="AG553"/>
  <c r="AG552"/>
  <c r="AG551"/>
  <c r="AG550"/>
  <c r="AG549"/>
  <c r="AG548"/>
  <c r="AG547"/>
  <c r="AG546"/>
  <c r="AG545"/>
  <c r="AG544"/>
  <c r="AG543"/>
  <c r="AG542"/>
  <c r="AG541"/>
  <c r="AG540"/>
  <c r="AG539"/>
  <c r="AG538"/>
  <c r="AG537"/>
  <c r="AG536"/>
  <c r="AG535"/>
  <c r="AG534"/>
  <c r="AG533"/>
  <c r="AG532"/>
  <c r="AG531"/>
  <c r="AG530"/>
  <c r="AG529"/>
  <c r="AG528"/>
  <c r="AG527"/>
  <c r="AG526"/>
  <c r="AG525"/>
  <c r="AG524"/>
  <c r="AG523"/>
  <c r="AG522"/>
  <c r="AG521"/>
  <c r="AG520"/>
  <c r="AG519"/>
  <c r="AG518"/>
  <c r="AG517"/>
  <c r="AG516"/>
  <c r="AG515"/>
  <c r="AG514"/>
  <c r="AG513"/>
  <c r="AG512"/>
  <c r="AG511"/>
  <c r="AG510"/>
  <c r="AG509"/>
  <c r="AG508"/>
  <c r="AG507"/>
  <c r="AG506"/>
  <c r="AG505"/>
  <c r="AG504"/>
  <c r="AG503"/>
  <c r="AG502"/>
  <c r="AG501"/>
  <c r="AG500"/>
  <c r="AG499"/>
  <c r="AG498"/>
  <c r="AG497"/>
  <c r="AG496"/>
  <c r="AG495"/>
  <c r="AG494"/>
  <c r="AG493"/>
  <c r="AG492"/>
  <c r="AG491"/>
  <c r="AG490"/>
  <c r="AG489"/>
  <c r="AG488"/>
  <c r="AG487"/>
  <c r="AG486"/>
  <c r="AG485"/>
  <c r="AG484"/>
  <c r="AG483"/>
  <c r="AG482"/>
  <c r="AG481"/>
  <c r="AG480"/>
  <c r="AG479"/>
  <c r="AG478"/>
  <c r="AG477"/>
  <c r="AG476"/>
  <c r="AG475"/>
  <c r="AG474"/>
  <c r="AG473"/>
  <c r="AG472"/>
  <c r="AG471"/>
  <c r="AF646"/>
  <c r="AF645"/>
  <c r="AF644"/>
  <c r="AF643"/>
  <c r="AF642"/>
  <c r="AF641"/>
  <c r="AF640"/>
  <c r="AF639"/>
  <c r="AF638"/>
  <c r="AF637"/>
  <c r="AF636"/>
  <c r="AF635"/>
  <c r="AF634"/>
  <c r="AF633"/>
  <c r="AF632"/>
  <c r="AF631"/>
  <c r="AF630"/>
  <c r="AF629"/>
  <c r="AF628"/>
  <c r="AF627"/>
  <c r="AF626"/>
  <c r="AF625"/>
  <c r="AF624"/>
  <c r="AF623"/>
  <c r="AF622"/>
  <c r="AF621"/>
  <c r="AF620"/>
  <c r="AF619"/>
  <c r="AF618"/>
  <c r="AF617"/>
  <c r="AF616"/>
  <c r="AF615"/>
  <c r="AF614"/>
  <c r="AF613"/>
  <c r="AF612"/>
  <c r="AF609"/>
  <c r="AF608"/>
  <c r="AF607"/>
  <c r="AF606"/>
  <c r="AF605"/>
  <c r="AF604"/>
  <c r="AF603"/>
  <c r="AF602"/>
  <c r="AF601"/>
  <c r="AF600"/>
  <c r="AF599"/>
  <c r="AF598"/>
  <c r="AF597"/>
  <c r="AF596"/>
  <c r="AF595"/>
  <c r="AF594"/>
  <c r="AF593"/>
  <c r="AF592"/>
  <c r="AF591"/>
  <c r="AF590"/>
  <c r="AF589"/>
  <c r="AF588"/>
  <c r="AF587"/>
  <c r="AF586"/>
  <c r="AF585"/>
  <c r="AF584"/>
  <c r="AF583"/>
  <c r="AF582"/>
  <c r="AF581"/>
  <c r="AF580"/>
  <c r="AF579"/>
  <c r="AF578"/>
  <c r="AF577"/>
  <c r="AF576"/>
  <c r="AF575"/>
  <c r="AF574"/>
  <c r="AF573"/>
  <c r="AF572"/>
  <c r="AF571"/>
  <c r="AF570"/>
  <c r="AF569"/>
  <c r="AF568"/>
  <c r="AF567"/>
  <c r="AF566"/>
  <c r="AF565"/>
  <c r="AF564"/>
  <c r="AF563"/>
  <c r="AF562"/>
  <c r="AF561"/>
  <c r="AF560"/>
  <c r="AF559"/>
  <c r="AF558"/>
  <c r="AF557"/>
  <c r="AF556"/>
  <c r="AF555"/>
  <c r="AF554"/>
  <c r="AF553"/>
  <c r="AF552"/>
  <c r="AF551"/>
  <c r="AF550"/>
  <c r="AF549"/>
  <c r="AF548"/>
  <c r="AF547"/>
  <c r="AF546"/>
  <c r="AF545"/>
  <c r="AF544"/>
  <c r="AF543"/>
  <c r="AF542"/>
  <c r="AF541"/>
  <c r="AF540"/>
  <c r="AF539"/>
  <c r="AF538"/>
  <c r="AF537"/>
  <c r="AF536"/>
  <c r="AF535"/>
  <c r="AF534"/>
  <c r="AF533"/>
  <c r="AF532"/>
  <c r="AF531"/>
  <c r="AF530"/>
  <c r="AF529"/>
  <c r="AF528"/>
  <c r="AF527"/>
  <c r="AF526"/>
  <c r="AF525"/>
  <c r="AF524"/>
  <c r="AF523"/>
  <c r="AF522"/>
  <c r="AF521"/>
  <c r="AF520"/>
  <c r="AF519"/>
  <c r="AF518"/>
  <c r="AF517"/>
  <c r="AF516"/>
  <c r="AF515"/>
  <c r="AF514"/>
  <c r="AF513"/>
  <c r="AF512"/>
  <c r="AF511"/>
  <c r="AF510"/>
  <c r="AF509"/>
  <c r="AF508"/>
  <c r="AF507"/>
  <c r="AF506"/>
  <c r="AF505"/>
  <c r="AF504"/>
  <c r="AF503"/>
  <c r="AF502"/>
  <c r="AF501"/>
  <c r="AF500"/>
  <c r="AF499"/>
  <c r="AF498"/>
  <c r="AF497"/>
  <c r="AF496"/>
  <c r="AF495"/>
  <c r="AF494"/>
  <c r="AF493"/>
  <c r="AF492"/>
  <c r="AF491"/>
  <c r="AF490"/>
  <c r="AF489"/>
  <c r="AF488"/>
  <c r="AF487"/>
  <c r="AF486"/>
  <c r="AF485"/>
  <c r="AF484"/>
  <c r="AF483"/>
  <c r="AF482"/>
  <c r="AF481"/>
  <c r="AF480"/>
  <c r="AF479"/>
  <c r="AF478"/>
  <c r="AF477"/>
  <c r="AF476"/>
  <c r="AF475"/>
  <c r="AF474"/>
  <c r="AF473"/>
  <c r="AF472"/>
  <c r="AF471"/>
  <c r="AE646"/>
  <c r="AE645"/>
  <c r="AE644"/>
  <c r="AE643"/>
  <c r="AE642"/>
  <c r="AE641"/>
  <c r="AE640"/>
  <c r="AE639"/>
  <c r="AE638"/>
  <c r="AE637"/>
  <c r="AE636"/>
  <c r="AE635"/>
  <c r="AE634"/>
  <c r="AE633"/>
  <c r="AE632"/>
  <c r="AE631"/>
  <c r="AE630"/>
  <c r="AE629"/>
  <c r="AE628"/>
  <c r="AE627"/>
  <c r="AE626"/>
  <c r="AE625"/>
  <c r="AE624"/>
  <c r="AE623"/>
  <c r="AE622"/>
  <c r="AE621"/>
  <c r="AE620"/>
  <c r="AE619"/>
  <c r="AE618"/>
  <c r="AE617"/>
  <c r="AE616"/>
  <c r="AE615"/>
  <c r="AE614"/>
  <c r="AE613"/>
  <c r="AE612"/>
  <c r="AE609"/>
  <c r="AE608"/>
  <c r="AE607"/>
  <c r="AE606"/>
  <c r="AE605"/>
  <c r="AE604"/>
  <c r="AE603"/>
  <c r="AE602"/>
  <c r="AE601"/>
  <c r="AE600"/>
  <c r="AE599"/>
  <c r="AE598"/>
  <c r="AE597"/>
  <c r="AE596"/>
  <c r="AE595"/>
  <c r="AE594"/>
  <c r="AE593"/>
  <c r="AE592"/>
  <c r="AE591"/>
  <c r="AE590"/>
  <c r="AE589"/>
  <c r="AE588"/>
  <c r="AE587"/>
  <c r="AE586"/>
  <c r="AE585"/>
  <c r="AE584"/>
  <c r="AE583"/>
  <c r="AE582"/>
  <c r="AE581"/>
  <c r="AE580"/>
  <c r="AE579"/>
  <c r="AE578"/>
  <c r="AE577"/>
  <c r="AE576"/>
  <c r="AE575"/>
  <c r="AE574"/>
  <c r="AE573"/>
  <c r="AE572"/>
  <c r="AE571"/>
  <c r="AE570"/>
  <c r="AE569"/>
  <c r="AE568"/>
  <c r="AE567"/>
  <c r="AE566"/>
  <c r="AE565"/>
  <c r="AE564"/>
  <c r="AE563"/>
  <c r="AE562"/>
  <c r="AE561"/>
  <c r="AE560"/>
  <c r="AE559"/>
  <c r="AE558"/>
  <c r="AE557"/>
  <c r="AE556"/>
  <c r="AE555"/>
  <c r="AE554"/>
  <c r="AE553"/>
  <c r="AE552"/>
  <c r="AE551"/>
  <c r="AE550"/>
  <c r="AE549"/>
  <c r="AE548"/>
  <c r="AE547"/>
  <c r="AE546"/>
  <c r="AE545"/>
  <c r="AE544"/>
  <c r="AE543"/>
  <c r="AE542"/>
  <c r="AE541"/>
  <c r="AE540"/>
  <c r="AE539"/>
  <c r="AE538"/>
  <c r="AE537"/>
  <c r="AE536"/>
  <c r="AE535"/>
  <c r="AE534"/>
  <c r="AE533"/>
  <c r="AE532"/>
  <c r="AE531"/>
  <c r="AE530"/>
  <c r="AE529"/>
  <c r="AE528"/>
  <c r="AE527"/>
  <c r="AE526"/>
  <c r="AE525"/>
  <c r="AE524"/>
  <c r="AE523"/>
  <c r="AE522"/>
  <c r="AE521"/>
  <c r="AE520"/>
  <c r="AE519"/>
  <c r="AE518"/>
  <c r="AE517"/>
  <c r="AE516"/>
  <c r="AE515"/>
  <c r="AE514"/>
  <c r="AE513"/>
  <c r="AE512"/>
  <c r="AE511"/>
  <c r="AE510"/>
  <c r="AE509"/>
  <c r="AE508"/>
  <c r="AE507"/>
  <c r="AE506"/>
  <c r="AE505"/>
  <c r="AE504"/>
  <c r="AE503"/>
  <c r="AE502"/>
  <c r="AE501"/>
  <c r="AE500"/>
  <c r="AE499"/>
  <c r="AE498"/>
  <c r="AE497"/>
  <c r="AE496"/>
  <c r="AE495"/>
  <c r="AE494"/>
  <c r="AE493"/>
  <c r="AE492"/>
  <c r="AE491"/>
  <c r="AE490"/>
  <c r="AE489"/>
  <c r="AE488"/>
  <c r="AE487"/>
  <c r="AE486"/>
  <c r="AE485"/>
  <c r="AE484"/>
  <c r="AE483"/>
  <c r="AE482"/>
  <c r="AE481"/>
  <c r="AE480"/>
  <c r="AE479"/>
  <c r="AE478"/>
  <c r="AE477"/>
  <c r="AE476"/>
  <c r="AE475"/>
  <c r="AE474"/>
  <c r="AE473"/>
  <c r="AE472"/>
  <c r="AE471"/>
  <c r="AD646"/>
  <c r="AD645"/>
  <c r="AD644"/>
  <c r="AD643"/>
  <c r="AD642"/>
  <c r="AD641"/>
  <c r="AD640"/>
  <c r="AD639"/>
  <c r="AD638"/>
  <c r="AD637"/>
  <c r="AD636"/>
  <c r="AD635"/>
  <c r="AD634"/>
  <c r="AD633"/>
  <c r="AD632"/>
  <c r="AD631"/>
  <c r="AD630"/>
  <c r="AD629"/>
  <c r="AD628"/>
  <c r="AD627"/>
  <c r="AD626"/>
  <c r="AD625"/>
  <c r="AD624"/>
  <c r="AD623"/>
  <c r="AD622"/>
  <c r="AD621"/>
  <c r="AD620"/>
  <c r="AD619"/>
  <c r="AD618"/>
  <c r="AD617"/>
  <c r="AD616"/>
  <c r="AD615"/>
  <c r="AD614"/>
  <c r="AD613"/>
  <c r="AD612"/>
  <c r="AD609"/>
  <c r="AD608"/>
  <c r="AD607"/>
  <c r="AD606"/>
  <c r="AD605"/>
  <c r="AD604"/>
  <c r="AD603"/>
  <c r="AD602"/>
  <c r="AD601"/>
  <c r="AD600"/>
  <c r="AD599"/>
  <c r="AD598"/>
  <c r="AD597"/>
  <c r="AD596"/>
  <c r="AD595"/>
  <c r="AD594"/>
  <c r="AD593"/>
  <c r="AD592"/>
  <c r="AD591"/>
  <c r="AD590"/>
  <c r="AD589"/>
  <c r="AD588"/>
  <c r="AD587"/>
  <c r="AD586"/>
  <c r="AD585"/>
  <c r="AD584"/>
  <c r="AD583"/>
  <c r="AD582"/>
  <c r="AD581"/>
  <c r="AD580"/>
  <c r="AD579"/>
  <c r="AD578"/>
  <c r="AD577"/>
  <c r="AD576"/>
  <c r="AD575"/>
  <c r="AD574"/>
  <c r="AD573"/>
  <c r="AD572"/>
  <c r="AD571"/>
  <c r="AD570"/>
  <c r="AD569"/>
  <c r="AD568"/>
  <c r="AD567"/>
  <c r="AD566"/>
  <c r="AD565"/>
  <c r="AD564"/>
  <c r="AD563"/>
  <c r="AD562"/>
  <c r="AD561"/>
  <c r="AD560"/>
  <c r="AD559"/>
  <c r="AD558"/>
  <c r="AD557"/>
  <c r="AD556"/>
  <c r="AD555"/>
  <c r="AD554"/>
  <c r="AD553"/>
  <c r="AD552"/>
  <c r="AD551"/>
  <c r="AD550"/>
  <c r="AD549"/>
  <c r="AD548"/>
  <c r="AD547"/>
  <c r="AD546"/>
  <c r="AD545"/>
  <c r="AD544"/>
  <c r="AD543"/>
  <c r="AD542"/>
  <c r="AD541"/>
  <c r="AD540"/>
  <c r="AD539"/>
  <c r="AD538"/>
  <c r="AD537"/>
  <c r="AD536"/>
  <c r="AD535"/>
  <c r="AD534"/>
  <c r="AD533"/>
  <c r="AD532"/>
  <c r="AD531"/>
  <c r="AD530"/>
  <c r="AD529"/>
  <c r="AD528"/>
  <c r="AD527"/>
  <c r="AD526"/>
  <c r="AD525"/>
  <c r="AD524"/>
  <c r="AD523"/>
  <c r="AD522"/>
  <c r="AD521"/>
  <c r="AD520"/>
  <c r="AD519"/>
  <c r="AD518"/>
  <c r="AD517"/>
  <c r="AD516"/>
  <c r="AD515"/>
  <c r="AD514"/>
  <c r="AD513"/>
  <c r="AD512"/>
  <c r="AD511"/>
  <c r="AD510"/>
  <c r="AD509"/>
  <c r="AD508"/>
  <c r="AD507"/>
  <c r="AD506"/>
  <c r="AD505"/>
  <c r="AD504"/>
  <c r="AD503"/>
  <c r="AD502"/>
  <c r="AD501"/>
  <c r="AD500"/>
  <c r="AD499"/>
  <c r="AD498"/>
  <c r="AD497"/>
  <c r="AD496"/>
  <c r="AD495"/>
  <c r="AD494"/>
  <c r="AD493"/>
  <c r="AD492"/>
  <c r="AD491"/>
  <c r="AD490"/>
  <c r="AD489"/>
  <c r="AD488"/>
  <c r="AD487"/>
  <c r="AD486"/>
  <c r="AD485"/>
  <c r="AD484"/>
  <c r="AD483"/>
  <c r="AD482"/>
  <c r="AD481"/>
  <c r="AD480"/>
  <c r="AD479"/>
  <c r="AD478"/>
  <c r="AD477"/>
  <c r="AD476"/>
  <c r="AD475"/>
  <c r="AD474"/>
  <c r="AD473"/>
  <c r="AD472"/>
  <c r="AD471"/>
  <c r="AC646"/>
  <c r="AC645"/>
  <c r="AC644"/>
  <c r="AC643"/>
  <c r="AC642"/>
  <c r="AC641"/>
  <c r="AC640"/>
  <c r="AC639"/>
  <c r="AC638"/>
  <c r="AC637"/>
  <c r="AC636"/>
  <c r="AC635"/>
  <c r="AC634"/>
  <c r="AC633"/>
  <c r="AC632"/>
  <c r="AC631"/>
  <c r="AC630"/>
  <c r="AC629"/>
  <c r="AC628"/>
  <c r="AC627"/>
  <c r="AC626"/>
  <c r="AC625"/>
  <c r="AC624"/>
  <c r="AC623"/>
  <c r="AC622"/>
  <c r="AC621"/>
  <c r="AC620"/>
  <c r="AC619"/>
  <c r="AC618"/>
  <c r="AC617"/>
  <c r="AC616"/>
  <c r="AC615"/>
  <c r="AC614"/>
  <c r="AC613"/>
  <c r="AC612"/>
  <c r="AC609"/>
  <c r="AC608"/>
  <c r="AC607"/>
  <c r="AC606"/>
  <c r="AC605"/>
  <c r="AC604"/>
  <c r="AC603"/>
  <c r="AC602"/>
  <c r="AC601"/>
  <c r="AC600"/>
  <c r="AC599"/>
  <c r="AC598"/>
  <c r="AC597"/>
  <c r="AC596"/>
  <c r="AC595"/>
  <c r="AC594"/>
  <c r="AC593"/>
  <c r="AC592"/>
  <c r="AC591"/>
  <c r="AC590"/>
  <c r="AC589"/>
  <c r="AC588"/>
  <c r="AC587"/>
  <c r="AC586"/>
  <c r="AC585"/>
  <c r="AC584"/>
  <c r="AC583"/>
  <c r="AC582"/>
  <c r="AC581"/>
  <c r="AC580"/>
  <c r="AC579"/>
  <c r="AC578"/>
  <c r="AC577"/>
  <c r="AC576"/>
  <c r="AC575"/>
  <c r="AC574"/>
  <c r="AC573"/>
  <c r="AC572"/>
  <c r="AC571"/>
  <c r="AC570"/>
  <c r="AC569"/>
  <c r="AC568"/>
  <c r="AC567"/>
  <c r="AC566"/>
  <c r="AC565"/>
  <c r="AC564"/>
  <c r="AC563"/>
  <c r="AC562"/>
  <c r="AC561"/>
  <c r="AC560"/>
  <c r="AC559"/>
  <c r="AC558"/>
  <c r="AC557"/>
  <c r="AC556"/>
  <c r="AC555"/>
  <c r="AC554"/>
  <c r="AC553"/>
  <c r="AC552"/>
  <c r="AC551"/>
  <c r="AC550"/>
  <c r="AC549"/>
  <c r="AC548"/>
  <c r="AC547"/>
  <c r="AC546"/>
  <c r="AC545"/>
  <c r="AC544"/>
  <c r="AC543"/>
  <c r="AC542"/>
  <c r="AC541"/>
  <c r="AC540"/>
  <c r="AC539"/>
  <c r="AC538"/>
  <c r="AC537"/>
  <c r="AC536"/>
  <c r="AC535"/>
  <c r="AC534"/>
  <c r="AC533"/>
  <c r="AC532"/>
  <c r="AC531"/>
  <c r="AC530"/>
  <c r="AC529"/>
  <c r="AC528"/>
  <c r="AC527"/>
  <c r="AC526"/>
  <c r="AC525"/>
  <c r="AC524"/>
  <c r="AC523"/>
  <c r="AC522"/>
  <c r="AC521"/>
  <c r="AC520"/>
  <c r="AC519"/>
  <c r="AC518"/>
  <c r="AC517"/>
  <c r="AC516"/>
  <c r="AC515"/>
  <c r="AC514"/>
  <c r="AC513"/>
  <c r="AC512"/>
  <c r="AC511"/>
  <c r="AC510"/>
  <c r="AC509"/>
  <c r="AC508"/>
  <c r="AC507"/>
  <c r="AC506"/>
  <c r="AC505"/>
  <c r="AC504"/>
  <c r="AC503"/>
  <c r="AC502"/>
  <c r="AC501"/>
  <c r="AC500"/>
  <c r="AC499"/>
  <c r="AC498"/>
  <c r="AC497"/>
  <c r="AC496"/>
  <c r="AC495"/>
  <c r="AC494"/>
  <c r="AC493"/>
  <c r="AC492"/>
  <c r="AC491"/>
  <c r="AC490"/>
  <c r="AC489"/>
  <c r="AC488"/>
  <c r="AC487"/>
  <c r="AC486"/>
  <c r="AC485"/>
  <c r="AC484"/>
  <c r="AC483"/>
  <c r="AC482"/>
  <c r="AC481"/>
  <c r="AC480"/>
  <c r="AC479"/>
  <c r="AC478"/>
  <c r="AC477"/>
  <c r="AC476"/>
  <c r="AC475"/>
  <c r="AC474"/>
  <c r="AC473"/>
  <c r="AC472"/>
  <c r="AC471"/>
  <c r="AB646"/>
  <c r="AA646"/>
  <c r="Z646"/>
  <c r="Y646"/>
  <c r="X646"/>
  <c r="AB645"/>
  <c r="AA645"/>
  <c r="Z645"/>
  <c r="Y645"/>
  <c r="X645"/>
  <c r="AB644"/>
  <c r="AA644"/>
  <c r="Z644"/>
  <c r="Y644"/>
  <c r="X644"/>
  <c r="AB643"/>
  <c r="AA643"/>
  <c r="Z643"/>
  <c r="Y643"/>
  <c r="X643"/>
  <c r="AB642"/>
  <c r="AA642"/>
  <c r="Z642"/>
  <c r="Y642"/>
  <c r="X642"/>
  <c r="AB641"/>
  <c r="AA641"/>
  <c r="Z641"/>
  <c r="Y641"/>
  <c r="X641"/>
  <c r="AB640"/>
  <c r="AA640"/>
  <c r="Z640"/>
  <c r="Y640"/>
  <c r="X640"/>
  <c r="AB639"/>
  <c r="AA639"/>
  <c r="Z639"/>
  <c r="Y639"/>
  <c r="X639"/>
  <c r="AB638"/>
  <c r="AA638"/>
  <c r="Z638"/>
  <c r="Y638"/>
  <c r="X638"/>
  <c r="AB637"/>
  <c r="AA637"/>
  <c r="Z637"/>
  <c r="Y637"/>
  <c r="X637"/>
  <c r="AB636"/>
  <c r="AA636"/>
  <c r="Z636"/>
  <c r="Y636"/>
  <c r="X636"/>
  <c r="AB635"/>
  <c r="AA635"/>
  <c r="Z635"/>
  <c r="Y635"/>
  <c r="X635"/>
  <c r="AB634"/>
  <c r="AA634"/>
  <c r="Z634"/>
  <c r="Y634"/>
  <c r="X634"/>
  <c r="AB633"/>
  <c r="AA633"/>
  <c r="Z633"/>
  <c r="Y633"/>
  <c r="X633"/>
  <c r="AB632"/>
  <c r="AA632"/>
  <c r="Z632"/>
  <c r="Y632"/>
  <c r="X632"/>
  <c r="AB631"/>
  <c r="AA631"/>
  <c r="Z631"/>
  <c r="Y631"/>
  <c r="X631"/>
  <c r="AB630"/>
  <c r="AA630"/>
  <c r="Z630"/>
  <c r="Y630"/>
  <c r="X630"/>
  <c r="AB629"/>
  <c r="AA629"/>
  <c r="Z629"/>
  <c r="Y629"/>
  <c r="X629"/>
  <c r="AB628"/>
  <c r="AA628"/>
  <c r="Z628"/>
  <c r="Y628"/>
  <c r="X628"/>
  <c r="AB627"/>
  <c r="AA627"/>
  <c r="Z627"/>
  <c r="Y627"/>
  <c r="X627"/>
  <c r="AB626"/>
  <c r="AA626"/>
  <c r="Z626"/>
  <c r="Y626"/>
  <c r="X626"/>
  <c r="AB625"/>
  <c r="AA625"/>
  <c r="Z625"/>
  <c r="Y625"/>
  <c r="X625"/>
  <c r="AB624"/>
  <c r="AA624"/>
  <c r="Z624"/>
  <c r="Y624"/>
  <c r="X624"/>
  <c r="AB623"/>
  <c r="AA623"/>
  <c r="Z623"/>
  <c r="Y623"/>
  <c r="X623"/>
  <c r="AB622"/>
  <c r="AA622"/>
  <c r="Z622"/>
  <c r="Y622"/>
  <c r="X622"/>
  <c r="AB621"/>
  <c r="AA621"/>
  <c r="Z621"/>
  <c r="Y621"/>
  <c r="X621"/>
  <c r="AB620"/>
  <c r="AA620"/>
  <c r="Z620"/>
  <c r="Y620"/>
  <c r="X620"/>
  <c r="AB619"/>
  <c r="AA619"/>
  <c r="Z619"/>
  <c r="Y619"/>
  <c r="X619"/>
  <c r="AB618"/>
  <c r="AA618"/>
  <c r="Z618"/>
  <c r="Y618"/>
  <c r="X618"/>
  <c r="AB617"/>
  <c r="AA617"/>
  <c r="Z617"/>
  <c r="Y617"/>
  <c r="X617"/>
  <c r="AB616"/>
  <c r="AA616"/>
  <c r="Z616"/>
  <c r="Y616"/>
  <c r="X616"/>
  <c r="AB615"/>
  <c r="AA615"/>
  <c r="Z615"/>
  <c r="Y615"/>
  <c r="X615"/>
  <c r="AB614"/>
  <c r="AA614"/>
  <c r="Z614"/>
  <c r="Y614"/>
  <c r="X614"/>
  <c r="AB613"/>
  <c r="AA613"/>
  <c r="Z613"/>
  <c r="Y613"/>
  <c r="X613"/>
  <c r="AB612"/>
  <c r="AA612"/>
  <c r="Z612"/>
  <c r="Y612"/>
  <c r="X612"/>
  <c r="AB609"/>
  <c r="AA609"/>
  <c r="Z609"/>
  <c r="Y609"/>
  <c r="X609"/>
  <c r="AB608"/>
  <c r="AA608"/>
  <c r="Z608"/>
  <c r="Y608"/>
  <c r="X608"/>
  <c r="AB607"/>
  <c r="AA607"/>
  <c r="Z607"/>
  <c r="Y607"/>
  <c r="X607"/>
  <c r="AB606"/>
  <c r="AA606"/>
  <c r="Z606"/>
  <c r="Y606"/>
  <c r="X606"/>
  <c r="AB605"/>
  <c r="AA605"/>
  <c r="Z605"/>
  <c r="Y605"/>
  <c r="X605"/>
  <c r="AB604"/>
  <c r="AA604"/>
  <c r="Z604"/>
  <c r="Y604"/>
  <c r="X604"/>
  <c r="AB603"/>
  <c r="AA603"/>
  <c r="Z603"/>
  <c r="Y603"/>
  <c r="X603"/>
  <c r="AB602"/>
  <c r="AA602"/>
  <c r="Z602"/>
  <c r="Y602"/>
  <c r="X602"/>
  <c r="AB601"/>
  <c r="AA601"/>
  <c r="Z601"/>
  <c r="Y601"/>
  <c r="X601"/>
  <c r="AB600"/>
  <c r="AA600"/>
  <c r="Z600"/>
  <c r="Y600"/>
  <c r="X600"/>
  <c r="AB599"/>
  <c r="AA599"/>
  <c r="Z599"/>
  <c r="Y599"/>
  <c r="X599"/>
  <c r="AB598"/>
  <c r="AA598"/>
  <c r="Z598"/>
  <c r="Y598"/>
  <c r="X598"/>
  <c r="AB597"/>
  <c r="AA597"/>
  <c r="Z597"/>
  <c r="Y597"/>
  <c r="X597"/>
  <c r="AB596"/>
  <c r="AA596"/>
  <c r="Z596"/>
  <c r="Y596"/>
  <c r="X596"/>
  <c r="AB595"/>
  <c r="AA595"/>
  <c r="Z595"/>
  <c r="Y595"/>
  <c r="X595"/>
  <c r="AB594"/>
  <c r="AA594"/>
  <c r="Z594"/>
  <c r="Y594"/>
  <c r="X594"/>
  <c r="AB593"/>
  <c r="AA593"/>
  <c r="Z593"/>
  <c r="Y593"/>
  <c r="X593"/>
  <c r="AB592"/>
  <c r="AA592"/>
  <c r="Z592"/>
  <c r="Y592"/>
  <c r="X592"/>
  <c r="AB591"/>
  <c r="AA591"/>
  <c r="Z591"/>
  <c r="Y591"/>
  <c r="X591"/>
  <c r="AB590"/>
  <c r="AA590"/>
  <c r="Z590"/>
  <c r="Y590"/>
  <c r="X590"/>
  <c r="AB589"/>
  <c r="AA589"/>
  <c r="Z589"/>
  <c r="Y589"/>
  <c r="X589"/>
  <c r="AB588"/>
  <c r="AA588"/>
  <c r="Z588"/>
  <c r="Y588"/>
  <c r="X588"/>
  <c r="AB587"/>
  <c r="AA587"/>
  <c r="Z587"/>
  <c r="Y587"/>
  <c r="X587"/>
  <c r="AB586"/>
  <c r="AA586"/>
  <c r="Z586"/>
  <c r="Y586"/>
  <c r="X586"/>
  <c r="AB585"/>
  <c r="AA585"/>
  <c r="Z585"/>
  <c r="Y585"/>
  <c r="X585"/>
  <c r="AB584"/>
  <c r="AA584"/>
  <c r="Z584"/>
  <c r="Y584"/>
  <c r="X584"/>
  <c r="AB583"/>
  <c r="AA583"/>
  <c r="Z583"/>
  <c r="Y583"/>
  <c r="X583"/>
  <c r="AB582"/>
  <c r="AA582"/>
  <c r="Z582"/>
  <c r="Y582"/>
  <c r="X582"/>
  <c r="AB581"/>
  <c r="AA581"/>
  <c r="Z581"/>
  <c r="Y581"/>
  <c r="X581"/>
  <c r="AB580"/>
  <c r="AA580"/>
  <c r="Z580"/>
  <c r="Y580"/>
  <c r="X580"/>
  <c r="AB579"/>
  <c r="AA579"/>
  <c r="Z579"/>
  <c r="Y579"/>
  <c r="X579"/>
  <c r="AB578"/>
  <c r="AA578"/>
  <c r="Z578"/>
  <c r="Y578"/>
  <c r="X578"/>
  <c r="AB577"/>
  <c r="AA577"/>
  <c r="Z577"/>
  <c r="Y577"/>
  <c r="X577"/>
  <c r="AB576"/>
  <c r="AA576"/>
  <c r="Z576"/>
  <c r="Y576"/>
  <c r="X576"/>
  <c r="AB575"/>
  <c r="AA575"/>
  <c r="Z575"/>
  <c r="Y575"/>
  <c r="X575"/>
  <c r="AB574"/>
  <c r="AA574"/>
  <c r="Z574"/>
  <c r="Y574"/>
  <c r="X574"/>
  <c r="AB573"/>
  <c r="AA573"/>
  <c r="Z573"/>
  <c r="Y573"/>
  <c r="X573"/>
  <c r="AB572"/>
  <c r="AA572"/>
  <c r="Z572"/>
  <c r="Y572"/>
  <c r="X572"/>
  <c r="AB571"/>
  <c r="AA571"/>
  <c r="Z571"/>
  <c r="Y571"/>
  <c r="X571"/>
  <c r="AB570"/>
  <c r="AA570"/>
  <c r="Z570"/>
  <c r="Y570"/>
  <c r="X570"/>
  <c r="AB569"/>
  <c r="AA569"/>
  <c r="Z569"/>
  <c r="Y569"/>
  <c r="X569"/>
  <c r="AB568"/>
  <c r="AA568"/>
  <c r="Z568"/>
  <c r="Y568"/>
  <c r="X568"/>
  <c r="AB567"/>
  <c r="AA567"/>
  <c r="Z567"/>
  <c r="Y567"/>
  <c r="X567"/>
  <c r="AB566"/>
  <c r="AA566"/>
  <c r="Z566"/>
  <c r="Y566"/>
  <c r="X566"/>
  <c r="AB565"/>
  <c r="AA565"/>
  <c r="Z565"/>
  <c r="Y565"/>
  <c r="X565"/>
  <c r="AB564"/>
  <c r="AA564"/>
  <c r="Z564"/>
  <c r="Y564"/>
  <c r="X564"/>
  <c r="AB563"/>
  <c r="AA563"/>
  <c r="Z563"/>
  <c r="Y563"/>
  <c r="X563"/>
  <c r="AB562"/>
  <c r="AA562"/>
  <c r="Z562"/>
  <c r="Y562"/>
  <c r="X562"/>
  <c r="AB561"/>
  <c r="AA561"/>
  <c r="Z561"/>
  <c r="Y561"/>
  <c r="X561"/>
  <c r="AB560"/>
  <c r="AA560"/>
  <c r="Z560"/>
  <c r="Y560"/>
  <c r="X560"/>
  <c r="AB559"/>
  <c r="AA559"/>
  <c r="Z559"/>
  <c r="Y559"/>
  <c r="X559"/>
  <c r="AB558"/>
  <c r="AA558"/>
  <c r="Z558"/>
  <c r="Y558"/>
  <c r="X558"/>
  <c r="AB557"/>
  <c r="AA557"/>
  <c r="Z557"/>
  <c r="Y557"/>
  <c r="X557"/>
  <c r="AB556"/>
  <c r="AA556"/>
  <c r="Z556"/>
  <c r="Y556"/>
  <c r="X556"/>
  <c r="AB555"/>
  <c r="AA555"/>
  <c r="Z555"/>
  <c r="Y555"/>
  <c r="X555"/>
  <c r="AB554"/>
  <c r="AA554"/>
  <c r="Z554"/>
  <c r="Y554"/>
  <c r="X554"/>
  <c r="AB553"/>
  <c r="AA553"/>
  <c r="Z553"/>
  <c r="Y553"/>
  <c r="X553"/>
  <c r="AB552"/>
  <c r="AA552"/>
  <c r="Z552"/>
  <c r="Y552"/>
  <c r="X552"/>
  <c r="AB551"/>
  <c r="AA551"/>
  <c r="Z551"/>
  <c r="Y551"/>
  <c r="X551"/>
  <c r="AB550"/>
  <c r="AA550"/>
  <c r="Z550"/>
  <c r="Y550"/>
  <c r="X550"/>
  <c r="AB549"/>
  <c r="AA549"/>
  <c r="Z549"/>
  <c r="Y549"/>
  <c r="X549"/>
  <c r="AB548"/>
  <c r="AA548"/>
  <c r="Z548"/>
  <c r="Y548"/>
  <c r="X548"/>
  <c r="AB547"/>
  <c r="AA547"/>
  <c r="Z547"/>
  <c r="Y547"/>
  <c r="X547"/>
  <c r="AB546"/>
  <c r="AA546"/>
  <c r="Z546"/>
  <c r="Y546"/>
  <c r="X546"/>
  <c r="AB545"/>
  <c r="AA545"/>
  <c r="Z545"/>
  <c r="Y545"/>
  <c r="X545"/>
  <c r="AB544"/>
  <c r="AA544"/>
  <c r="Z544"/>
  <c r="Y544"/>
  <c r="X544"/>
  <c r="AB543"/>
  <c r="AA543"/>
  <c r="Z543"/>
  <c r="Y543"/>
  <c r="X543"/>
  <c r="AB542"/>
  <c r="AA542"/>
  <c r="Z542"/>
  <c r="Y542"/>
  <c r="X542"/>
  <c r="AB541"/>
  <c r="AA541"/>
  <c r="Z541"/>
  <c r="Y541"/>
  <c r="X541"/>
  <c r="AB540"/>
  <c r="AA540"/>
  <c r="Z540"/>
  <c r="Y540"/>
  <c r="X540"/>
  <c r="AB539"/>
  <c r="AA539"/>
  <c r="Z539"/>
  <c r="Y539"/>
  <c r="X539"/>
  <c r="AB538"/>
  <c r="AA538"/>
  <c r="Z538"/>
  <c r="Y538"/>
  <c r="X538"/>
  <c r="AB537"/>
  <c r="AA537"/>
  <c r="Z537"/>
  <c r="Y537"/>
  <c r="X537"/>
  <c r="AB536"/>
  <c r="AA536"/>
  <c r="Z536"/>
  <c r="Y536"/>
  <c r="X536"/>
  <c r="AB535"/>
  <c r="AA535"/>
  <c r="Z535"/>
  <c r="Y535"/>
  <c r="X535"/>
  <c r="AB534"/>
  <c r="AA534"/>
  <c r="Z534"/>
  <c r="Y534"/>
  <c r="X534"/>
  <c r="AB533"/>
  <c r="AA533"/>
  <c r="Z533"/>
  <c r="Y533"/>
  <c r="X533"/>
  <c r="AB532"/>
  <c r="AA532"/>
  <c r="Z532"/>
  <c r="Y532"/>
  <c r="X532"/>
  <c r="AB531"/>
  <c r="AA531"/>
  <c r="Z531"/>
  <c r="Y531"/>
  <c r="X531"/>
  <c r="AB530"/>
  <c r="AA530"/>
  <c r="Z530"/>
  <c r="Y530"/>
  <c r="X530"/>
  <c r="AB529"/>
  <c r="AA529"/>
  <c r="Z529"/>
  <c r="Y529"/>
  <c r="X529"/>
  <c r="AB528"/>
  <c r="AA528"/>
  <c r="Z528"/>
  <c r="Y528"/>
  <c r="X528"/>
  <c r="AB527"/>
  <c r="AA527"/>
  <c r="Z527"/>
  <c r="Y527"/>
  <c r="X527"/>
  <c r="AB526"/>
  <c r="AA526"/>
  <c r="Z526"/>
  <c r="Y526"/>
  <c r="X526"/>
  <c r="AB525"/>
  <c r="AA525"/>
  <c r="Z525"/>
  <c r="Y525"/>
  <c r="X525"/>
  <c r="AB524"/>
  <c r="AA524"/>
  <c r="Z524"/>
  <c r="Y524"/>
  <c r="X524"/>
  <c r="AB523"/>
  <c r="AA523"/>
  <c r="Z523"/>
  <c r="Y523"/>
  <c r="X523"/>
  <c r="AB522"/>
  <c r="AA522"/>
  <c r="Z522"/>
  <c r="Y522"/>
  <c r="X522"/>
  <c r="AB521"/>
  <c r="AA521"/>
  <c r="Z521"/>
  <c r="Y521"/>
  <c r="X521"/>
  <c r="AB520"/>
  <c r="AA520"/>
  <c r="Z520"/>
  <c r="Y520"/>
  <c r="X520"/>
  <c r="AB519"/>
  <c r="AA519"/>
  <c r="Z519"/>
  <c r="Y519"/>
  <c r="X519"/>
  <c r="AB518"/>
  <c r="AA518"/>
  <c r="Z518"/>
  <c r="Y518"/>
  <c r="X518"/>
  <c r="AB517"/>
  <c r="AA517"/>
  <c r="Z517"/>
  <c r="Y517"/>
  <c r="X517"/>
  <c r="AB516"/>
  <c r="AA516"/>
  <c r="Z516"/>
  <c r="Y516"/>
  <c r="X516"/>
  <c r="AB515"/>
  <c r="AA515"/>
  <c r="Z515"/>
  <c r="Y515"/>
  <c r="X515"/>
  <c r="AB514"/>
  <c r="AA514"/>
  <c r="Z514"/>
  <c r="Y514"/>
  <c r="X514"/>
  <c r="AB513"/>
  <c r="AA513"/>
  <c r="Z513"/>
  <c r="Y513"/>
  <c r="X513"/>
  <c r="AB512"/>
  <c r="AA512"/>
  <c r="Z512"/>
  <c r="Y512"/>
  <c r="X512"/>
  <c r="AB511"/>
  <c r="AA511"/>
  <c r="Z511"/>
  <c r="Y511"/>
  <c r="X511"/>
  <c r="AB510"/>
  <c r="AA510"/>
  <c r="Z510"/>
  <c r="Y510"/>
  <c r="X510"/>
  <c r="AB509"/>
  <c r="AA509"/>
  <c r="Z509"/>
  <c r="Y509"/>
  <c r="X509"/>
  <c r="AB508"/>
  <c r="AA508"/>
  <c r="Z508"/>
  <c r="Y508"/>
  <c r="X508"/>
  <c r="AB507"/>
  <c r="AA507"/>
  <c r="Z507"/>
  <c r="Y507"/>
  <c r="X507"/>
  <c r="AB506"/>
  <c r="AA506"/>
  <c r="Z506"/>
  <c r="Y506"/>
  <c r="X506"/>
  <c r="AB505"/>
  <c r="AA505"/>
  <c r="Z505"/>
  <c r="Y505"/>
  <c r="X505"/>
  <c r="AB504"/>
  <c r="AA504"/>
  <c r="Z504"/>
  <c r="Y504"/>
  <c r="X504"/>
  <c r="AB503"/>
  <c r="AA503"/>
  <c r="Z503"/>
  <c r="Y503"/>
  <c r="X503"/>
  <c r="AB502"/>
  <c r="AA502"/>
  <c r="Z502"/>
  <c r="Y502"/>
  <c r="X502"/>
  <c r="AB501"/>
  <c r="AA501"/>
  <c r="Z501"/>
  <c r="Y501"/>
  <c r="X501"/>
  <c r="AB500"/>
  <c r="AA500"/>
  <c r="Z500"/>
  <c r="Y500"/>
  <c r="X500"/>
  <c r="AB499"/>
  <c r="AA499"/>
  <c r="Z499"/>
  <c r="Y499"/>
  <c r="X499"/>
  <c r="AB498"/>
  <c r="AA498"/>
  <c r="Z498"/>
  <c r="Y498"/>
  <c r="X498"/>
  <c r="AB497"/>
  <c r="AA497"/>
  <c r="Z497"/>
  <c r="Y497"/>
  <c r="X497"/>
  <c r="AB496"/>
  <c r="AA496"/>
  <c r="Z496"/>
  <c r="Y496"/>
  <c r="X496"/>
  <c r="AB495"/>
  <c r="AA495"/>
  <c r="Z495"/>
  <c r="Y495"/>
  <c r="X495"/>
  <c r="AB494"/>
  <c r="AA494"/>
  <c r="Z494"/>
  <c r="Y494"/>
  <c r="X494"/>
  <c r="AB493"/>
  <c r="AA493"/>
  <c r="Z493"/>
  <c r="Y493"/>
  <c r="X493"/>
  <c r="AB492"/>
  <c r="AA492"/>
  <c r="Z492"/>
  <c r="Y492"/>
  <c r="X492"/>
  <c r="AB491"/>
  <c r="AA491"/>
  <c r="Z491"/>
  <c r="Y491"/>
  <c r="X491"/>
  <c r="AB490"/>
  <c r="AA490"/>
  <c r="Z490"/>
  <c r="Y490"/>
  <c r="X490"/>
  <c r="AB489"/>
  <c r="AA489"/>
  <c r="Z489"/>
  <c r="Y489"/>
  <c r="X489"/>
  <c r="AB488"/>
  <c r="AA488"/>
  <c r="Z488"/>
  <c r="Y488"/>
  <c r="X488"/>
  <c r="AB487"/>
  <c r="AA487"/>
  <c r="Z487"/>
  <c r="Y487"/>
  <c r="X487"/>
  <c r="AB486"/>
  <c r="AA486"/>
  <c r="Z486"/>
  <c r="Y486"/>
  <c r="X486"/>
  <c r="AB485"/>
  <c r="AA485"/>
  <c r="Z485"/>
  <c r="Y485"/>
  <c r="X485"/>
  <c r="AB484"/>
  <c r="AA484"/>
  <c r="Z484"/>
  <c r="Y484"/>
  <c r="X484"/>
  <c r="AB483"/>
  <c r="AA483"/>
  <c r="Z483"/>
  <c r="Y483"/>
  <c r="X483"/>
  <c r="AB482"/>
  <c r="AA482"/>
  <c r="Z482"/>
  <c r="Y482"/>
  <c r="X482"/>
  <c r="AB481"/>
  <c r="AA481"/>
  <c r="Z481"/>
  <c r="Y481"/>
  <c r="X481"/>
  <c r="AB480"/>
  <c r="AA480"/>
  <c r="Z480"/>
  <c r="Y480"/>
  <c r="X480"/>
  <c r="AB479"/>
  <c r="AA479"/>
  <c r="Z479"/>
  <c r="Y479"/>
  <c r="X479"/>
  <c r="AB478"/>
  <c r="AA478"/>
  <c r="Z478"/>
  <c r="Y478"/>
  <c r="X478"/>
  <c r="AB477"/>
  <c r="AA477"/>
  <c r="Z477"/>
  <c r="Y477"/>
  <c r="X477"/>
  <c r="AB476"/>
  <c r="AA476"/>
  <c r="Z476"/>
  <c r="Y476"/>
  <c r="X476"/>
  <c r="AB475"/>
  <c r="AA475"/>
  <c r="Z475"/>
  <c r="Y475"/>
  <c r="X475"/>
  <c r="AB474"/>
  <c r="AA474"/>
  <c r="Z474"/>
  <c r="Y474"/>
  <c r="X474"/>
  <c r="AB473"/>
  <c r="AA473"/>
  <c r="Z473"/>
  <c r="Y473"/>
  <c r="X473"/>
  <c r="AB472"/>
  <c r="AA472"/>
  <c r="Z472"/>
  <c r="Y472"/>
  <c r="X472"/>
  <c r="AB471"/>
  <c r="AA471"/>
  <c r="Z471"/>
  <c r="Y471"/>
  <c r="X471"/>
  <c r="V646"/>
  <c r="V645"/>
  <c r="V644"/>
  <c r="V643"/>
  <c r="V642"/>
  <c r="V641"/>
  <c r="V640"/>
  <c r="V639"/>
  <c r="V638"/>
  <c r="V637"/>
  <c r="V636"/>
  <c r="V635"/>
  <c r="V634"/>
  <c r="V633"/>
  <c r="V632"/>
  <c r="V631"/>
  <c r="V630"/>
  <c r="V629"/>
  <c r="V628"/>
  <c r="V627"/>
  <c r="V626"/>
  <c r="V625"/>
  <c r="V624"/>
  <c r="V623"/>
  <c r="V622"/>
  <c r="V621"/>
  <c r="V620"/>
  <c r="V619"/>
  <c r="V618"/>
  <c r="V617"/>
  <c r="V616"/>
  <c r="V615"/>
  <c r="V614"/>
  <c r="V613"/>
  <c r="V612"/>
  <c r="V609"/>
  <c r="V608"/>
  <c r="V607"/>
  <c r="V606"/>
  <c r="V605"/>
  <c r="V604"/>
  <c r="V603"/>
  <c r="V602"/>
  <c r="V601"/>
  <c r="V600"/>
  <c r="V599"/>
  <c r="V598"/>
  <c r="V597"/>
  <c r="V596"/>
  <c r="V595"/>
  <c r="V594"/>
  <c r="V593"/>
  <c r="V592"/>
  <c r="V591"/>
  <c r="V590"/>
  <c r="V589"/>
  <c r="V588"/>
  <c r="V587"/>
  <c r="V586"/>
  <c r="V585"/>
  <c r="V584"/>
  <c r="V583"/>
  <c r="V582"/>
  <c r="V581"/>
  <c r="V580"/>
  <c r="V579"/>
  <c r="V578"/>
  <c r="V577"/>
  <c r="V576"/>
  <c r="V575"/>
  <c r="V574"/>
  <c r="V573"/>
  <c r="V572"/>
  <c r="V571"/>
  <c r="V570"/>
  <c r="V569"/>
  <c r="V568"/>
  <c r="V567"/>
  <c r="V566"/>
  <c r="V565"/>
  <c r="V564"/>
  <c r="V563"/>
  <c r="V562"/>
  <c r="V561"/>
  <c r="V560"/>
  <c r="V559"/>
  <c r="V558"/>
  <c r="V557"/>
  <c r="V556"/>
  <c r="V555"/>
  <c r="V554"/>
  <c r="V553"/>
  <c r="V552"/>
  <c r="V551"/>
  <c r="V550"/>
  <c r="V549"/>
  <c r="V548"/>
  <c r="V547"/>
  <c r="V546"/>
  <c r="V545"/>
  <c r="V544"/>
  <c r="V543"/>
  <c r="V542"/>
  <c r="V541"/>
  <c r="V540"/>
  <c r="V539"/>
  <c r="V538"/>
  <c r="V537"/>
  <c r="V536"/>
  <c r="V535"/>
  <c r="V534"/>
  <c r="V533"/>
  <c r="V532"/>
  <c r="V531"/>
  <c r="V530"/>
  <c r="V529"/>
  <c r="V528"/>
  <c r="V527"/>
  <c r="V526"/>
  <c r="V525"/>
  <c r="V524"/>
  <c r="V523"/>
  <c r="V522"/>
  <c r="V521"/>
  <c r="V520"/>
  <c r="V519"/>
  <c r="V518"/>
  <c r="V517"/>
  <c r="V516"/>
  <c r="V515"/>
  <c r="V514"/>
  <c r="V513"/>
  <c r="V512"/>
  <c r="V511"/>
  <c r="V510"/>
  <c r="V509"/>
  <c r="V508"/>
  <c r="V507"/>
  <c r="V506"/>
  <c r="V505"/>
  <c r="V504"/>
  <c r="V503"/>
  <c r="V502"/>
  <c r="V501"/>
  <c r="V500"/>
  <c r="V499"/>
  <c r="V498"/>
  <c r="V497"/>
  <c r="V496"/>
  <c r="V495"/>
  <c r="V494"/>
  <c r="V493"/>
  <c r="V492"/>
  <c r="V491"/>
  <c r="V490"/>
  <c r="V489"/>
  <c r="V488"/>
  <c r="V487"/>
  <c r="V486"/>
  <c r="V485"/>
  <c r="V484"/>
  <c r="V483"/>
  <c r="V482"/>
  <c r="V481"/>
  <c r="V480"/>
  <c r="V479"/>
  <c r="V478"/>
  <c r="V477"/>
  <c r="V476"/>
  <c r="V475"/>
  <c r="V474"/>
  <c r="V473"/>
  <c r="V472"/>
  <c r="V471"/>
  <c r="U646"/>
  <c r="U645"/>
  <c r="U644"/>
  <c r="U643"/>
  <c r="U642"/>
  <c r="U641"/>
  <c r="U640"/>
  <c r="U639"/>
  <c r="U638"/>
  <c r="U637"/>
  <c r="U636"/>
  <c r="U635"/>
  <c r="U634"/>
  <c r="U633"/>
  <c r="U632"/>
  <c r="U631"/>
  <c r="U630"/>
  <c r="U629"/>
  <c r="U628"/>
  <c r="U627"/>
  <c r="U626"/>
  <c r="U625"/>
  <c r="U624"/>
  <c r="U623"/>
  <c r="U622"/>
  <c r="U621"/>
  <c r="U620"/>
  <c r="U619"/>
  <c r="U618"/>
  <c r="U617"/>
  <c r="U616"/>
  <c r="U615"/>
  <c r="U614"/>
  <c r="U613"/>
  <c r="U612"/>
  <c r="U609"/>
  <c r="U608"/>
  <c r="U607"/>
  <c r="U606"/>
  <c r="U605"/>
  <c r="U604"/>
  <c r="U603"/>
  <c r="U602"/>
  <c r="U601"/>
  <c r="U600"/>
  <c r="U599"/>
  <c r="U598"/>
  <c r="U597"/>
  <c r="U596"/>
  <c r="U595"/>
  <c r="U594"/>
  <c r="U593"/>
  <c r="U592"/>
  <c r="U591"/>
  <c r="U590"/>
  <c r="U589"/>
  <c r="U588"/>
  <c r="U587"/>
  <c r="U586"/>
  <c r="U585"/>
  <c r="U584"/>
  <c r="U583"/>
  <c r="U582"/>
  <c r="U581"/>
  <c r="U580"/>
  <c r="U579"/>
  <c r="U578"/>
  <c r="U577"/>
  <c r="U576"/>
  <c r="U575"/>
  <c r="U574"/>
  <c r="U573"/>
  <c r="U572"/>
  <c r="U571"/>
  <c r="U570"/>
  <c r="U569"/>
  <c r="U568"/>
  <c r="U567"/>
  <c r="U566"/>
  <c r="U565"/>
  <c r="U564"/>
  <c r="U563"/>
  <c r="U562"/>
  <c r="U561"/>
  <c r="U560"/>
  <c r="U559"/>
  <c r="U558"/>
  <c r="U557"/>
  <c r="U556"/>
  <c r="U555"/>
  <c r="U554"/>
  <c r="U553"/>
  <c r="U552"/>
  <c r="U551"/>
  <c r="U550"/>
  <c r="U549"/>
  <c r="U548"/>
  <c r="U547"/>
  <c r="U546"/>
  <c r="U545"/>
  <c r="U544"/>
  <c r="U543"/>
  <c r="U542"/>
  <c r="U541"/>
  <c r="U540"/>
  <c r="U539"/>
  <c r="U538"/>
  <c r="U537"/>
  <c r="U536"/>
  <c r="U535"/>
  <c r="U534"/>
  <c r="U533"/>
  <c r="U532"/>
  <c r="U531"/>
  <c r="U530"/>
  <c r="U529"/>
  <c r="U528"/>
  <c r="U527"/>
  <c r="U526"/>
  <c r="U525"/>
  <c r="U524"/>
  <c r="U523"/>
  <c r="U522"/>
  <c r="U521"/>
  <c r="U520"/>
  <c r="U519"/>
  <c r="U518"/>
  <c r="U517"/>
  <c r="U516"/>
  <c r="U515"/>
  <c r="U514"/>
  <c r="U513"/>
  <c r="U512"/>
  <c r="U511"/>
  <c r="U510"/>
  <c r="U509"/>
  <c r="U508"/>
  <c r="U507"/>
  <c r="U506"/>
  <c r="U505"/>
  <c r="U504"/>
  <c r="U503"/>
  <c r="U502"/>
  <c r="U501"/>
  <c r="U500"/>
  <c r="U499"/>
  <c r="U498"/>
  <c r="U497"/>
  <c r="U496"/>
  <c r="U495"/>
  <c r="U494"/>
  <c r="U493"/>
  <c r="U492"/>
  <c r="U491"/>
  <c r="U490"/>
  <c r="U489"/>
  <c r="U488"/>
  <c r="U487"/>
  <c r="U486"/>
  <c r="U485"/>
  <c r="U484"/>
  <c r="U483"/>
  <c r="U482"/>
  <c r="U481"/>
  <c r="U480"/>
  <c r="U479"/>
  <c r="U478"/>
  <c r="U477"/>
  <c r="U476"/>
  <c r="U475"/>
  <c r="U474"/>
  <c r="U473"/>
  <c r="U472"/>
  <c r="U471"/>
  <c r="T646"/>
  <c r="T645"/>
  <c r="T644"/>
  <c r="T643"/>
  <c r="T642"/>
  <c r="T641"/>
  <c r="T640"/>
  <c r="T639"/>
  <c r="T638"/>
  <c r="T637"/>
  <c r="T636"/>
  <c r="T635"/>
  <c r="T634"/>
  <c r="T633"/>
  <c r="T632"/>
  <c r="T631"/>
  <c r="T630"/>
  <c r="T629"/>
  <c r="T628"/>
  <c r="T627"/>
  <c r="T626"/>
  <c r="T625"/>
  <c r="T624"/>
  <c r="T623"/>
  <c r="T622"/>
  <c r="T621"/>
  <c r="T620"/>
  <c r="T619"/>
  <c r="T618"/>
  <c r="T617"/>
  <c r="T616"/>
  <c r="T615"/>
  <c r="T614"/>
  <c r="T613"/>
  <c r="T612"/>
  <c r="T609"/>
  <c r="T608"/>
  <c r="T607"/>
  <c r="T606"/>
  <c r="T605"/>
  <c r="T604"/>
  <c r="T603"/>
  <c r="T602"/>
  <c r="T601"/>
  <c r="T600"/>
  <c r="T599"/>
  <c r="T598"/>
  <c r="T597"/>
  <c r="T596"/>
  <c r="T595"/>
  <c r="T594"/>
  <c r="T593"/>
  <c r="T592"/>
  <c r="T591"/>
  <c r="T590"/>
  <c r="T589"/>
  <c r="T588"/>
  <c r="T587"/>
  <c r="T586"/>
  <c r="T585"/>
  <c r="T584"/>
  <c r="T583"/>
  <c r="T582"/>
  <c r="T581"/>
  <c r="T580"/>
  <c r="T579"/>
  <c r="T578"/>
  <c r="T577"/>
  <c r="T576"/>
  <c r="T575"/>
  <c r="T574"/>
  <c r="T573"/>
  <c r="T572"/>
  <c r="T571"/>
  <c r="T570"/>
  <c r="T569"/>
  <c r="T568"/>
  <c r="T567"/>
  <c r="T566"/>
  <c r="T565"/>
  <c r="T564"/>
  <c r="T563"/>
  <c r="T562"/>
  <c r="T561"/>
  <c r="T560"/>
  <c r="T559"/>
  <c r="T558"/>
  <c r="T557"/>
  <c r="T556"/>
  <c r="T555"/>
  <c r="T554"/>
  <c r="T553"/>
  <c r="T552"/>
  <c r="T551"/>
  <c r="T550"/>
  <c r="T549"/>
  <c r="T548"/>
  <c r="T547"/>
  <c r="T546"/>
  <c r="T545"/>
  <c r="T544"/>
  <c r="T543"/>
  <c r="T542"/>
  <c r="T541"/>
  <c r="T540"/>
  <c r="T539"/>
  <c r="T538"/>
  <c r="T537"/>
  <c r="T536"/>
  <c r="T535"/>
  <c r="T534"/>
  <c r="T533"/>
  <c r="T532"/>
  <c r="T531"/>
  <c r="T530"/>
  <c r="T529"/>
  <c r="T528"/>
  <c r="T527"/>
  <c r="T526"/>
  <c r="T525"/>
  <c r="T524"/>
  <c r="T523"/>
  <c r="T522"/>
  <c r="T521"/>
  <c r="T520"/>
  <c r="T519"/>
  <c r="T518"/>
  <c r="T517"/>
  <c r="T516"/>
  <c r="T515"/>
  <c r="T514"/>
  <c r="T513"/>
  <c r="T512"/>
  <c r="T511"/>
  <c r="T510"/>
  <c r="T509"/>
  <c r="T508"/>
  <c r="T507"/>
  <c r="T506"/>
  <c r="T505"/>
  <c r="T504"/>
  <c r="T503"/>
  <c r="T502"/>
  <c r="T501"/>
  <c r="T500"/>
  <c r="T499"/>
  <c r="T498"/>
  <c r="T497"/>
  <c r="T496"/>
  <c r="T495"/>
  <c r="T494"/>
  <c r="T493"/>
  <c r="T492"/>
  <c r="T491"/>
  <c r="T490"/>
  <c r="T489"/>
  <c r="T488"/>
  <c r="T487"/>
  <c r="T486"/>
  <c r="T485"/>
  <c r="T484"/>
  <c r="T483"/>
  <c r="T482"/>
  <c r="T481"/>
  <c r="T480"/>
  <c r="T479"/>
  <c r="T478"/>
  <c r="T477"/>
  <c r="T476"/>
  <c r="T475"/>
  <c r="T474"/>
  <c r="T473"/>
  <c r="T472"/>
  <c r="T471"/>
  <c r="S646"/>
  <c r="S645"/>
  <c r="S644"/>
  <c r="S643"/>
  <c r="S642"/>
  <c r="S641"/>
  <c r="S640"/>
  <c r="S639"/>
  <c r="S638"/>
  <c r="S637"/>
  <c r="S636"/>
  <c r="S635"/>
  <c r="S634"/>
  <c r="S633"/>
  <c r="S632"/>
  <c r="S631"/>
  <c r="S630"/>
  <c r="S629"/>
  <c r="S628"/>
  <c r="S627"/>
  <c r="S626"/>
  <c r="S625"/>
  <c r="S624"/>
  <c r="S623"/>
  <c r="S622"/>
  <c r="S621"/>
  <c r="S620"/>
  <c r="S619"/>
  <c r="S618"/>
  <c r="S617"/>
  <c r="S616"/>
  <c r="S615"/>
  <c r="S614"/>
  <c r="S613"/>
  <c r="S612"/>
  <c r="S609"/>
  <c r="S608"/>
  <c r="S607"/>
  <c r="S606"/>
  <c r="S605"/>
  <c r="S604"/>
  <c r="S603"/>
  <c r="S602"/>
  <c r="S601"/>
  <c r="S600"/>
  <c r="S599"/>
  <c r="S598"/>
  <c r="S597"/>
  <c r="S596"/>
  <c r="S595"/>
  <c r="S594"/>
  <c r="S593"/>
  <c r="S592"/>
  <c r="S591"/>
  <c r="S590"/>
  <c r="S589"/>
  <c r="S588"/>
  <c r="S587"/>
  <c r="S586"/>
  <c r="S585"/>
  <c r="S584"/>
  <c r="S583"/>
  <c r="S582"/>
  <c r="S581"/>
  <c r="S580"/>
  <c r="S579"/>
  <c r="S578"/>
  <c r="S577"/>
  <c r="S576"/>
  <c r="S575"/>
  <c r="S574"/>
  <c r="S573"/>
  <c r="S572"/>
  <c r="S571"/>
  <c r="S570"/>
  <c r="S569"/>
  <c r="S568"/>
  <c r="S567"/>
  <c r="S566"/>
  <c r="S565"/>
  <c r="S564"/>
  <c r="S563"/>
  <c r="S562"/>
  <c r="S561"/>
  <c r="S560"/>
  <c r="S559"/>
  <c r="S558"/>
  <c r="S557"/>
  <c r="S556"/>
  <c r="S555"/>
  <c r="S554"/>
  <c r="S553"/>
  <c r="S552"/>
  <c r="S551"/>
  <c r="S550"/>
  <c r="S549"/>
  <c r="S548"/>
  <c r="S547"/>
  <c r="S546"/>
  <c r="S545"/>
  <c r="S544"/>
  <c r="S543"/>
  <c r="S542"/>
  <c r="S541"/>
  <c r="S540"/>
  <c r="S539"/>
  <c r="S538"/>
  <c r="S537"/>
  <c r="S536"/>
  <c r="S535"/>
  <c r="S534"/>
  <c r="S533"/>
  <c r="S532"/>
  <c r="S531"/>
  <c r="S530"/>
  <c r="S529"/>
  <c r="S528"/>
  <c r="S527"/>
  <c r="S526"/>
  <c r="S525"/>
  <c r="S524"/>
  <c r="S523"/>
  <c r="S522"/>
  <c r="S521"/>
  <c r="S520"/>
  <c r="S519"/>
  <c r="S518"/>
  <c r="S517"/>
  <c r="S516"/>
  <c r="S515"/>
  <c r="S514"/>
  <c r="S513"/>
  <c r="S512"/>
  <c r="S511"/>
  <c r="S510"/>
  <c r="S509"/>
  <c r="S508"/>
  <c r="S507"/>
  <c r="S506"/>
  <c r="S505"/>
  <c r="S504"/>
  <c r="S503"/>
  <c r="S502"/>
  <c r="S501"/>
  <c r="S500"/>
  <c r="S499"/>
  <c r="S498"/>
  <c r="S497"/>
  <c r="S496"/>
  <c r="S495"/>
  <c r="S494"/>
  <c r="S493"/>
  <c r="S492"/>
  <c r="S491"/>
  <c r="S490"/>
  <c r="S489"/>
  <c r="S488"/>
  <c r="S487"/>
  <c r="S486"/>
  <c r="S485"/>
  <c r="S484"/>
  <c r="S483"/>
  <c r="S482"/>
  <c r="S481"/>
  <c r="S480"/>
  <c r="S479"/>
  <c r="S478"/>
  <c r="S477"/>
  <c r="S476"/>
  <c r="S475"/>
  <c r="S474"/>
  <c r="S473"/>
  <c r="S472"/>
  <c r="S471"/>
  <c r="R646"/>
  <c r="R645"/>
  <c r="R644"/>
  <c r="R643"/>
  <c r="R642"/>
  <c r="R641"/>
  <c r="R640"/>
  <c r="R639"/>
  <c r="R638"/>
  <c r="R637"/>
  <c r="R636"/>
  <c r="R635"/>
  <c r="R634"/>
  <c r="R633"/>
  <c r="R632"/>
  <c r="R631"/>
  <c r="R630"/>
  <c r="R629"/>
  <c r="R628"/>
  <c r="R627"/>
  <c r="R626"/>
  <c r="R625"/>
  <c r="R624"/>
  <c r="R623"/>
  <c r="R622"/>
  <c r="R621"/>
  <c r="R620"/>
  <c r="R619"/>
  <c r="R618"/>
  <c r="R617"/>
  <c r="R616"/>
  <c r="R615"/>
  <c r="R614"/>
  <c r="R613"/>
  <c r="R612"/>
  <c r="R609"/>
  <c r="R608"/>
  <c r="R607"/>
  <c r="R606"/>
  <c r="R605"/>
  <c r="R604"/>
  <c r="R603"/>
  <c r="R602"/>
  <c r="R601"/>
  <c r="R600"/>
  <c r="R599"/>
  <c r="R598"/>
  <c r="R597"/>
  <c r="R596"/>
  <c r="R595"/>
  <c r="R594"/>
  <c r="R593"/>
  <c r="R592"/>
  <c r="R591"/>
  <c r="R590"/>
  <c r="R589"/>
  <c r="R588"/>
  <c r="R587"/>
  <c r="R586"/>
  <c r="R585"/>
  <c r="R584"/>
  <c r="R583"/>
  <c r="R582"/>
  <c r="R581"/>
  <c r="R580"/>
  <c r="R579"/>
  <c r="R578"/>
  <c r="R577"/>
  <c r="R576"/>
  <c r="R575"/>
  <c r="R574"/>
  <c r="R573"/>
  <c r="R572"/>
  <c r="R571"/>
  <c r="R570"/>
  <c r="R569"/>
  <c r="R568"/>
  <c r="R567"/>
  <c r="R566"/>
  <c r="R565"/>
  <c r="R564"/>
  <c r="R563"/>
  <c r="R562"/>
  <c r="R561"/>
  <c r="R560"/>
  <c r="R559"/>
  <c r="R558"/>
  <c r="R557"/>
  <c r="R556"/>
  <c r="R555"/>
  <c r="R554"/>
  <c r="R553"/>
  <c r="R552"/>
  <c r="R551"/>
  <c r="R550"/>
  <c r="R549"/>
  <c r="R548"/>
  <c r="R547"/>
  <c r="R546"/>
  <c r="R545"/>
  <c r="R544"/>
  <c r="R543"/>
  <c r="R542"/>
  <c r="R541"/>
  <c r="R540"/>
  <c r="R539"/>
  <c r="R538"/>
  <c r="R537"/>
  <c r="R536"/>
  <c r="R535"/>
  <c r="R534"/>
  <c r="R533"/>
  <c r="R532"/>
  <c r="R531"/>
  <c r="R530"/>
  <c r="R529"/>
  <c r="R528"/>
  <c r="R527"/>
  <c r="R526"/>
  <c r="R525"/>
  <c r="R524"/>
  <c r="R523"/>
  <c r="R522"/>
  <c r="R521"/>
  <c r="R520"/>
  <c r="R519"/>
  <c r="R518"/>
  <c r="R517"/>
  <c r="R516"/>
  <c r="R515"/>
  <c r="R514"/>
  <c r="R513"/>
  <c r="R512"/>
  <c r="R511"/>
  <c r="R510"/>
  <c r="R509"/>
  <c r="R508"/>
  <c r="R507"/>
  <c r="R506"/>
  <c r="R505"/>
  <c r="R504"/>
  <c r="R503"/>
  <c r="R502"/>
  <c r="R501"/>
  <c r="R500"/>
  <c r="R499"/>
  <c r="R498"/>
  <c r="R497"/>
  <c r="R496"/>
  <c r="R495"/>
  <c r="R494"/>
  <c r="R493"/>
  <c r="R492"/>
  <c r="R491"/>
  <c r="R490"/>
  <c r="R489"/>
  <c r="R488"/>
  <c r="R487"/>
  <c r="R486"/>
  <c r="R485"/>
  <c r="R484"/>
  <c r="R483"/>
  <c r="R482"/>
  <c r="R481"/>
  <c r="R480"/>
  <c r="R479"/>
  <c r="R478"/>
  <c r="R477"/>
  <c r="R476"/>
  <c r="R475"/>
  <c r="R474"/>
  <c r="R473"/>
  <c r="R472"/>
  <c r="R471"/>
  <c r="W646"/>
  <c r="W645"/>
  <c r="W644"/>
  <c r="W643"/>
  <c r="W642"/>
  <c r="W641"/>
  <c r="W640"/>
  <c r="W639"/>
  <c r="W638"/>
  <c r="W637"/>
  <c r="W636"/>
  <c r="W635"/>
  <c r="W634"/>
  <c r="W633"/>
  <c r="W632"/>
  <c r="W631"/>
  <c r="W630"/>
  <c r="W629"/>
  <c r="W628"/>
  <c r="W627"/>
  <c r="W626"/>
  <c r="W625"/>
  <c r="W624"/>
  <c r="W623"/>
  <c r="W622"/>
  <c r="W621"/>
  <c r="W620"/>
  <c r="W619"/>
  <c r="W618"/>
  <c r="W617"/>
  <c r="W616"/>
  <c r="W615"/>
  <c r="W614"/>
  <c r="W613"/>
  <c r="W612"/>
  <c r="W609"/>
  <c r="W608"/>
  <c r="W607"/>
  <c r="W606"/>
  <c r="W605"/>
  <c r="W604"/>
  <c r="W603"/>
  <c r="W602"/>
  <c r="W601"/>
  <c r="W600"/>
  <c r="W599"/>
  <c r="W598"/>
  <c r="W597"/>
  <c r="W596"/>
  <c r="W595"/>
  <c r="W594"/>
  <c r="W593"/>
  <c r="W592"/>
  <c r="W591"/>
  <c r="W590"/>
  <c r="W589"/>
  <c r="W588"/>
  <c r="W587"/>
  <c r="W586"/>
  <c r="W585"/>
  <c r="W584"/>
  <c r="W583"/>
  <c r="W582"/>
  <c r="W581"/>
  <c r="W580"/>
  <c r="W579"/>
  <c r="W578"/>
  <c r="W577"/>
  <c r="W576"/>
  <c r="W575"/>
  <c r="W574"/>
  <c r="W573"/>
  <c r="W572"/>
  <c r="W571"/>
  <c r="W570"/>
  <c r="W569"/>
  <c r="W568"/>
  <c r="W567"/>
  <c r="W566"/>
  <c r="W565"/>
  <c r="W564"/>
  <c r="W563"/>
  <c r="W562"/>
  <c r="W561"/>
  <c r="W560"/>
  <c r="W559"/>
  <c r="W558"/>
  <c r="W557"/>
  <c r="W556"/>
  <c r="W555"/>
  <c r="W554"/>
  <c r="W553"/>
  <c r="W552"/>
  <c r="W551"/>
  <c r="W550"/>
  <c r="W549"/>
  <c r="W548"/>
  <c r="W547"/>
  <c r="W546"/>
  <c r="W545"/>
  <c r="W544"/>
  <c r="W543"/>
  <c r="W542"/>
  <c r="W541"/>
  <c r="W540"/>
  <c r="W539"/>
  <c r="W538"/>
  <c r="W537"/>
  <c r="W536"/>
  <c r="W535"/>
  <c r="W534"/>
  <c r="W533"/>
  <c r="W532"/>
  <c r="W531"/>
  <c r="W530"/>
  <c r="W529"/>
  <c r="W528"/>
  <c r="W527"/>
  <c r="W526"/>
  <c r="W525"/>
  <c r="W524"/>
  <c r="W523"/>
  <c r="W522"/>
  <c r="W521"/>
  <c r="W520"/>
  <c r="W519"/>
  <c r="W518"/>
  <c r="W517"/>
  <c r="W516"/>
  <c r="W515"/>
  <c r="W514"/>
  <c r="W513"/>
  <c r="W512"/>
  <c r="W511"/>
  <c r="W510"/>
  <c r="W509"/>
  <c r="W508"/>
  <c r="W507"/>
  <c r="W506"/>
  <c r="W505"/>
  <c r="W504"/>
  <c r="W503"/>
  <c r="W502"/>
  <c r="W501"/>
  <c r="W500"/>
  <c r="W499"/>
  <c r="W498"/>
  <c r="W497"/>
  <c r="W496"/>
  <c r="W495"/>
  <c r="W494"/>
  <c r="W493"/>
  <c r="W492"/>
  <c r="W491"/>
  <c r="W490"/>
  <c r="W489"/>
  <c r="W488"/>
  <c r="W487"/>
  <c r="W486"/>
  <c r="W485"/>
  <c r="W484"/>
  <c r="W483"/>
  <c r="W482"/>
  <c r="W481"/>
  <c r="W480"/>
  <c r="W479"/>
  <c r="W478"/>
  <c r="W477"/>
  <c r="W476"/>
  <c r="W475"/>
  <c r="W474"/>
  <c r="W473"/>
  <c r="W472"/>
  <c r="W471"/>
  <c r="P646"/>
  <c r="Q646"/>
  <c r="N646"/>
  <c r="O646"/>
  <c r="L646"/>
  <c r="M646"/>
  <c r="K646"/>
  <c r="P645"/>
  <c r="Q645"/>
  <c r="N645"/>
  <c r="O645"/>
  <c r="L645"/>
  <c r="M645"/>
  <c r="K645"/>
  <c r="P644"/>
  <c r="Q644"/>
  <c r="N644"/>
  <c r="O644"/>
  <c r="L644"/>
  <c r="M644"/>
  <c r="K644"/>
  <c r="P643"/>
  <c r="Q643"/>
  <c r="N643"/>
  <c r="O643"/>
  <c r="L643"/>
  <c r="M643"/>
  <c r="K643"/>
  <c r="P642"/>
  <c r="Q642"/>
  <c r="N642"/>
  <c r="O642"/>
  <c r="L642"/>
  <c r="M642"/>
  <c r="K642"/>
  <c r="P641"/>
  <c r="Q641"/>
  <c r="N641"/>
  <c r="O641"/>
  <c r="L641"/>
  <c r="M641"/>
  <c r="K641"/>
  <c r="P640"/>
  <c r="Q640"/>
  <c r="N640"/>
  <c r="O640"/>
  <c r="L640"/>
  <c r="M640"/>
  <c r="K640"/>
  <c r="P639"/>
  <c r="Q639"/>
  <c r="N639"/>
  <c r="O639"/>
  <c r="L639"/>
  <c r="M639"/>
  <c r="K639"/>
  <c r="P638"/>
  <c r="Q638"/>
  <c r="N638"/>
  <c r="O638"/>
  <c r="L638"/>
  <c r="M638"/>
  <c r="K638"/>
  <c r="P637"/>
  <c r="Q637"/>
  <c r="N637"/>
  <c r="O637"/>
  <c r="L637"/>
  <c r="M637"/>
  <c r="K637"/>
  <c r="P636"/>
  <c r="Q636"/>
  <c r="N636"/>
  <c r="O636"/>
  <c r="L636"/>
  <c r="M636"/>
  <c r="K636"/>
  <c r="P635"/>
  <c r="Q635"/>
  <c r="N635"/>
  <c r="O635"/>
  <c r="L635"/>
  <c r="M635"/>
  <c r="K635"/>
  <c r="P634"/>
  <c r="Q634"/>
  <c r="N634"/>
  <c r="O634"/>
  <c r="L634"/>
  <c r="M634"/>
  <c r="K634"/>
  <c r="P633"/>
  <c r="Q633"/>
  <c r="N633"/>
  <c r="O633"/>
  <c r="L633"/>
  <c r="M633"/>
  <c r="K633"/>
  <c r="P632"/>
  <c r="Q632"/>
  <c r="N632"/>
  <c r="O632"/>
  <c r="L632"/>
  <c r="M632"/>
  <c r="K632"/>
  <c r="P631"/>
  <c r="Q631"/>
  <c r="N631"/>
  <c r="O631"/>
  <c r="L631"/>
  <c r="M631"/>
  <c r="K631"/>
  <c r="P630"/>
  <c r="Q630"/>
  <c r="N630"/>
  <c r="O630"/>
  <c r="L630"/>
  <c r="M630"/>
  <c r="K630"/>
  <c r="P629"/>
  <c r="Q629"/>
  <c r="N629"/>
  <c r="O629"/>
  <c r="L629"/>
  <c r="M629"/>
  <c r="K629"/>
  <c r="P628"/>
  <c r="Q628"/>
  <c r="N628"/>
  <c r="O628"/>
  <c r="L628"/>
  <c r="M628"/>
  <c r="K628"/>
  <c r="P627"/>
  <c r="Q627"/>
  <c r="N627"/>
  <c r="O627"/>
  <c r="L627"/>
  <c r="M627"/>
  <c r="K627"/>
  <c r="P626"/>
  <c r="Q626"/>
  <c r="N626"/>
  <c r="O626"/>
  <c r="L626"/>
  <c r="M626"/>
  <c r="K626"/>
  <c r="P625"/>
  <c r="Q625"/>
  <c r="N625"/>
  <c r="O625"/>
  <c r="L625"/>
  <c r="M625"/>
  <c r="K625"/>
  <c r="P624"/>
  <c r="Q624"/>
  <c r="N624"/>
  <c r="O624"/>
  <c r="L624"/>
  <c r="M624"/>
  <c r="K624"/>
  <c r="P623"/>
  <c r="Q623"/>
  <c r="N623"/>
  <c r="O623"/>
  <c r="L623"/>
  <c r="M623"/>
  <c r="K623"/>
  <c r="P622"/>
  <c r="Q622"/>
  <c r="N622"/>
  <c r="O622"/>
  <c r="L622"/>
  <c r="M622"/>
  <c r="K622"/>
  <c r="P621"/>
  <c r="Q621"/>
  <c r="N621"/>
  <c r="O621"/>
  <c r="L621"/>
  <c r="M621"/>
  <c r="K621"/>
  <c r="P620"/>
  <c r="Q620"/>
  <c r="N620"/>
  <c r="O620"/>
  <c r="L620"/>
  <c r="M620"/>
  <c r="K620"/>
  <c r="P619"/>
  <c r="Q619"/>
  <c r="N619"/>
  <c r="O619"/>
  <c r="L619"/>
  <c r="M619"/>
  <c r="K619"/>
  <c r="P618"/>
  <c r="Q618"/>
  <c r="N618"/>
  <c r="O618"/>
  <c r="L618"/>
  <c r="M618"/>
  <c r="K618"/>
  <c r="P617"/>
  <c r="Q617"/>
  <c r="N617"/>
  <c r="O617"/>
  <c r="L617"/>
  <c r="M617"/>
  <c r="K617"/>
  <c r="P616"/>
  <c r="Q616"/>
  <c r="N616"/>
  <c r="O616"/>
  <c r="L616"/>
  <c r="M616"/>
  <c r="K616"/>
  <c r="P615"/>
  <c r="Q615"/>
  <c r="N615"/>
  <c r="O615"/>
  <c r="L615"/>
  <c r="M615"/>
  <c r="K615"/>
  <c r="P614"/>
  <c r="Q614"/>
  <c r="N614"/>
  <c r="O614"/>
  <c r="L614"/>
  <c r="M614"/>
  <c r="K614"/>
  <c r="P613"/>
  <c r="Q613"/>
  <c r="N613"/>
  <c r="O613"/>
  <c r="L613"/>
  <c r="M613"/>
  <c r="K613"/>
  <c r="P612"/>
  <c r="Q612"/>
  <c r="N612"/>
  <c r="O612"/>
  <c r="L612"/>
  <c r="M612"/>
  <c r="K612"/>
  <c r="N611"/>
  <c r="O611"/>
  <c r="L611"/>
  <c r="M611"/>
  <c r="K611"/>
  <c r="K610"/>
  <c r="P609"/>
  <c r="Q609"/>
  <c r="N609"/>
  <c r="O609"/>
  <c r="L609"/>
  <c r="M609"/>
  <c r="K609"/>
  <c r="P608"/>
  <c r="Q608"/>
  <c r="N608"/>
  <c r="O608"/>
  <c r="L608"/>
  <c r="M608"/>
  <c r="K608"/>
  <c r="P607"/>
  <c r="Q607"/>
  <c r="N607"/>
  <c r="O607"/>
  <c r="L607"/>
  <c r="M607"/>
  <c r="K607"/>
  <c r="P606"/>
  <c r="Q606"/>
  <c r="N606"/>
  <c r="O606"/>
  <c r="L606"/>
  <c r="M606"/>
  <c r="K606"/>
  <c r="P605"/>
  <c r="Q605"/>
  <c r="N605"/>
  <c r="O605"/>
  <c r="L605"/>
  <c r="M605"/>
  <c r="K605"/>
  <c r="P604"/>
  <c r="Q604"/>
  <c r="N604"/>
  <c r="O604"/>
  <c r="L604"/>
  <c r="M604"/>
  <c r="K604"/>
  <c r="P603"/>
  <c r="Q603"/>
  <c r="N603"/>
  <c r="O603"/>
  <c r="L603"/>
  <c r="M603"/>
  <c r="K603"/>
  <c r="P602"/>
  <c r="Q602"/>
  <c r="N602"/>
  <c r="O602"/>
  <c r="L602"/>
  <c r="M602"/>
  <c r="K602"/>
  <c r="P601"/>
  <c r="Q601"/>
  <c r="N601"/>
  <c r="O601"/>
  <c r="L601"/>
  <c r="M601"/>
  <c r="K601"/>
  <c r="P600"/>
  <c r="Q600"/>
  <c r="N600"/>
  <c r="O600"/>
  <c r="L600"/>
  <c r="M600"/>
  <c r="K600"/>
  <c r="P599"/>
  <c r="Q599"/>
  <c r="N599"/>
  <c r="O599"/>
  <c r="L599"/>
  <c r="M599"/>
  <c r="K599"/>
  <c r="P598"/>
  <c r="Q598"/>
  <c r="N598"/>
  <c r="O598"/>
  <c r="L598"/>
  <c r="M598"/>
  <c r="K598"/>
  <c r="P597"/>
  <c r="Q597"/>
  <c r="N597"/>
  <c r="O597"/>
  <c r="L597"/>
  <c r="M597"/>
  <c r="K597"/>
  <c r="P596"/>
  <c r="Q596"/>
  <c r="N596"/>
  <c r="O596"/>
  <c r="L596"/>
  <c r="M596"/>
  <c r="K596"/>
  <c r="P595"/>
  <c r="Q595"/>
  <c r="N595"/>
  <c r="O595"/>
  <c r="L595"/>
  <c r="M595"/>
  <c r="K595"/>
  <c r="P594"/>
  <c r="Q594"/>
  <c r="N594"/>
  <c r="O594"/>
  <c r="L594"/>
  <c r="M594"/>
  <c r="K594"/>
  <c r="P593"/>
  <c r="Q593"/>
  <c r="N593"/>
  <c r="O593"/>
  <c r="L593"/>
  <c r="M593"/>
  <c r="P592"/>
  <c r="Q592"/>
  <c r="N592"/>
  <c r="O592"/>
  <c r="L592"/>
  <c r="M592"/>
  <c r="K592"/>
  <c r="P591"/>
  <c r="Q591"/>
  <c r="N591"/>
  <c r="O591"/>
  <c r="L591"/>
  <c r="M591"/>
  <c r="K591"/>
  <c r="P590"/>
  <c r="Q590"/>
  <c r="N590"/>
  <c r="O590"/>
  <c r="L590"/>
  <c r="M590"/>
  <c r="K590"/>
  <c r="P589"/>
  <c r="Q589"/>
  <c r="N589"/>
  <c r="O589"/>
  <c r="L589"/>
  <c r="M589"/>
  <c r="K589"/>
  <c r="P588"/>
  <c r="Q588"/>
  <c r="N588"/>
  <c r="O588"/>
  <c r="L588"/>
  <c r="M588"/>
  <c r="K588"/>
  <c r="P587"/>
  <c r="Q587"/>
  <c r="N587"/>
  <c r="O587"/>
  <c r="L587"/>
  <c r="M587"/>
  <c r="K587"/>
  <c r="P586"/>
  <c r="Q586"/>
  <c r="N586"/>
  <c r="O586"/>
  <c r="L586"/>
  <c r="M586"/>
  <c r="K586"/>
  <c r="P585"/>
  <c r="Q585"/>
  <c r="N585"/>
  <c r="O585"/>
  <c r="L585"/>
  <c r="M585"/>
  <c r="K585"/>
  <c r="P584"/>
  <c r="Q584"/>
  <c r="N584"/>
  <c r="O584"/>
  <c r="L584"/>
  <c r="M584"/>
  <c r="K584"/>
  <c r="P583"/>
  <c r="Q583"/>
  <c r="N583"/>
  <c r="O583"/>
  <c r="L583"/>
  <c r="M583"/>
  <c r="K583"/>
  <c r="P582"/>
  <c r="Q582"/>
  <c r="N582"/>
  <c r="O582"/>
  <c r="L582"/>
  <c r="M582"/>
  <c r="K582"/>
  <c r="P581"/>
  <c r="Q581"/>
  <c r="N581"/>
  <c r="O581"/>
  <c r="L581"/>
  <c r="M581"/>
  <c r="K581"/>
  <c r="P580"/>
  <c r="Q580"/>
  <c r="N580"/>
  <c r="O580"/>
  <c r="L580"/>
  <c r="M580"/>
  <c r="K580"/>
  <c r="P579"/>
  <c r="Q579"/>
  <c r="N579"/>
  <c r="O579"/>
  <c r="L579"/>
  <c r="M579"/>
  <c r="K579"/>
  <c r="P578"/>
  <c r="Q578"/>
  <c r="N578"/>
  <c r="O578"/>
  <c r="L578"/>
  <c r="M578"/>
  <c r="K578"/>
  <c r="P577"/>
  <c r="Q577"/>
  <c r="N577"/>
  <c r="O577"/>
  <c r="L577"/>
  <c r="M577"/>
  <c r="K577"/>
  <c r="P576"/>
  <c r="Q576"/>
  <c r="N576"/>
  <c r="O576"/>
  <c r="L576"/>
  <c r="M576"/>
  <c r="K576"/>
  <c r="P575"/>
  <c r="Q575"/>
  <c r="N575"/>
  <c r="O575"/>
  <c r="L575"/>
  <c r="M575"/>
  <c r="K575"/>
  <c r="P574"/>
  <c r="Q574"/>
  <c r="N574"/>
  <c r="O574"/>
  <c r="L574"/>
  <c r="M574"/>
  <c r="K574"/>
  <c r="P573"/>
  <c r="Q573"/>
  <c r="N573"/>
  <c r="O573"/>
  <c r="L573"/>
  <c r="M573"/>
  <c r="K573"/>
  <c r="P572"/>
  <c r="Q572"/>
  <c r="N572"/>
  <c r="O572"/>
  <c r="L572"/>
  <c r="M572"/>
  <c r="K572"/>
  <c r="P571"/>
  <c r="Q571"/>
  <c r="N571"/>
  <c r="O571"/>
  <c r="L571"/>
  <c r="M571"/>
  <c r="K571"/>
  <c r="P570"/>
  <c r="Q570"/>
  <c r="O570"/>
  <c r="N570"/>
  <c r="L570"/>
  <c r="M570"/>
  <c r="K570"/>
  <c r="P569"/>
  <c r="Q569"/>
  <c r="N569"/>
  <c r="O569"/>
  <c r="L569"/>
  <c r="M569"/>
  <c r="K569"/>
  <c r="P568"/>
  <c r="Q568"/>
  <c r="N568"/>
  <c r="O568"/>
  <c r="L568"/>
  <c r="M568"/>
  <c r="K568"/>
  <c r="P567"/>
  <c r="Q567"/>
  <c r="N567"/>
  <c r="O567"/>
  <c r="L567"/>
  <c r="M567"/>
  <c r="K567"/>
  <c r="P566"/>
  <c r="Q566"/>
  <c r="N566"/>
  <c r="O566"/>
  <c r="L566"/>
  <c r="M566"/>
  <c r="K566"/>
  <c r="P565"/>
  <c r="Q565"/>
  <c r="N565"/>
  <c r="O565"/>
  <c r="L565"/>
  <c r="M565"/>
  <c r="K565"/>
  <c r="P564"/>
  <c r="Q564"/>
  <c r="N564"/>
  <c r="O564"/>
  <c r="L564"/>
  <c r="M564"/>
  <c r="K564"/>
  <c r="P563"/>
  <c r="Q563"/>
  <c r="O563"/>
  <c r="N563"/>
  <c r="L563"/>
  <c r="M563"/>
  <c r="K563"/>
  <c r="P562"/>
  <c r="Q562"/>
  <c r="N562"/>
  <c r="O562"/>
  <c r="L562"/>
  <c r="M562"/>
  <c r="K562"/>
  <c r="P561"/>
  <c r="Q561"/>
  <c r="N561"/>
  <c r="O561"/>
  <c r="L561"/>
  <c r="M561"/>
  <c r="K561"/>
  <c r="P560"/>
  <c r="Q560"/>
  <c r="N560"/>
  <c r="O560"/>
  <c r="L560"/>
  <c r="M560"/>
  <c r="K560"/>
  <c r="P559"/>
  <c r="Q559"/>
  <c r="N559"/>
  <c r="O559"/>
  <c r="L559"/>
  <c r="M559"/>
  <c r="K559"/>
  <c r="P558"/>
  <c r="Q558"/>
  <c r="O558"/>
  <c r="N558"/>
  <c r="L558"/>
  <c r="M558"/>
  <c r="K558"/>
  <c r="P557"/>
  <c r="Q557"/>
  <c r="N557"/>
  <c r="O557"/>
  <c r="L557"/>
  <c r="M557"/>
  <c r="K557"/>
  <c r="P556"/>
  <c r="Q556"/>
  <c r="N556"/>
  <c r="O556"/>
  <c r="L556"/>
  <c r="M556"/>
  <c r="K556"/>
  <c r="P555"/>
  <c r="Q555"/>
  <c r="N555"/>
  <c r="O555"/>
  <c r="L555"/>
  <c r="M555"/>
  <c r="K555"/>
  <c r="P554"/>
  <c r="Q554"/>
  <c r="N554"/>
  <c r="O554"/>
  <c r="L554"/>
  <c r="M554"/>
  <c r="K554"/>
  <c r="P553"/>
  <c r="Q553"/>
  <c r="N553"/>
  <c r="O553"/>
  <c r="L553"/>
  <c r="M553"/>
  <c r="K553"/>
  <c r="P552"/>
  <c r="Q552"/>
  <c r="N552"/>
  <c r="O552"/>
  <c r="L552"/>
  <c r="M552"/>
  <c r="K552"/>
  <c r="P551"/>
  <c r="Q551"/>
  <c r="O551"/>
  <c r="N551"/>
  <c r="L551"/>
  <c r="M551"/>
  <c r="K551"/>
  <c r="P550"/>
  <c r="Q550"/>
  <c r="N550"/>
  <c r="O550"/>
  <c r="L550"/>
  <c r="M550"/>
  <c r="K550"/>
  <c r="P549"/>
  <c r="Q549"/>
  <c r="N549"/>
  <c r="O549"/>
  <c r="L549"/>
  <c r="M549"/>
  <c r="K549"/>
  <c r="P548"/>
  <c r="Q548"/>
  <c r="N548"/>
  <c r="O548"/>
  <c r="L548"/>
  <c r="M548"/>
  <c r="K548"/>
  <c r="P547"/>
  <c r="Q547"/>
  <c r="N547"/>
  <c r="O547"/>
  <c r="L547"/>
  <c r="M547"/>
  <c r="K547"/>
  <c r="P546"/>
  <c r="Q546"/>
  <c r="N546"/>
  <c r="O546"/>
  <c r="L546"/>
  <c r="M546"/>
  <c r="K546"/>
  <c r="P545"/>
  <c r="Q545"/>
  <c r="N545"/>
  <c r="O545"/>
  <c r="L545"/>
  <c r="M545"/>
  <c r="K545"/>
  <c r="P544"/>
  <c r="Q544"/>
  <c r="N544"/>
  <c r="O544"/>
  <c r="L544"/>
  <c r="M544"/>
  <c r="K544"/>
  <c r="P543"/>
  <c r="Q543"/>
  <c r="O543"/>
  <c r="N543"/>
  <c r="L543"/>
  <c r="M543"/>
  <c r="K543"/>
  <c r="P542"/>
  <c r="Q542"/>
  <c r="N542"/>
  <c r="O542"/>
  <c r="L542"/>
  <c r="M542"/>
  <c r="K542"/>
  <c r="P541"/>
  <c r="Q541"/>
  <c r="O541"/>
  <c r="N541"/>
  <c r="L541"/>
  <c r="M541"/>
  <c r="K541"/>
  <c r="P540"/>
  <c r="Q540"/>
  <c r="N540"/>
  <c r="O540"/>
  <c r="L540"/>
  <c r="M540"/>
  <c r="K540"/>
  <c r="P539"/>
  <c r="Q539"/>
  <c r="N539"/>
  <c r="O539"/>
  <c r="L539"/>
  <c r="M539"/>
  <c r="K539"/>
  <c r="P538"/>
  <c r="Q538"/>
  <c r="N538"/>
  <c r="O538"/>
  <c r="L538"/>
  <c r="M538"/>
  <c r="K538"/>
  <c r="P537"/>
  <c r="Q537"/>
  <c r="N537"/>
  <c r="O537"/>
  <c r="L537"/>
  <c r="M537"/>
  <c r="K537"/>
  <c r="P536"/>
  <c r="Q536"/>
  <c r="N536"/>
  <c r="O536"/>
  <c r="L536"/>
  <c r="M536"/>
  <c r="K536"/>
  <c r="P535"/>
  <c r="Q535"/>
  <c r="O535"/>
  <c r="N535"/>
  <c r="L535"/>
  <c r="M535"/>
  <c r="K535"/>
  <c r="P534"/>
  <c r="Q534"/>
  <c r="O534"/>
  <c r="N534"/>
  <c r="L534"/>
  <c r="M534"/>
  <c r="K534"/>
  <c r="P533"/>
  <c r="Q533"/>
  <c r="O533"/>
  <c r="N533"/>
  <c r="L533"/>
  <c r="M533"/>
  <c r="K533"/>
  <c r="P532"/>
  <c r="Q532"/>
  <c r="N532"/>
  <c r="O532"/>
  <c r="L532"/>
  <c r="M532"/>
  <c r="K532"/>
  <c r="P531"/>
  <c r="Q531"/>
  <c r="N531"/>
  <c r="O531"/>
  <c r="L531"/>
  <c r="M531"/>
  <c r="P530"/>
  <c r="Q530"/>
  <c r="N530"/>
  <c r="O530"/>
  <c r="L530"/>
  <c r="M530"/>
  <c r="K530"/>
  <c r="P529"/>
  <c r="Q529"/>
  <c r="O529"/>
  <c r="N529"/>
  <c r="L529"/>
  <c r="M529"/>
  <c r="K529"/>
  <c r="P528"/>
  <c r="Q528"/>
  <c r="N528"/>
  <c r="O528"/>
  <c r="L528"/>
  <c r="M528"/>
  <c r="K528"/>
  <c r="P527"/>
  <c r="Q527"/>
  <c r="N527"/>
  <c r="O527"/>
  <c r="L527"/>
  <c r="M527"/>
  <c r="K527"/>
  <c r="P526"/>
  <c r="Q526"/>
  <c r="O526"/>
  <c r="N526"/>
  <c r="L526"/>
  <c r="M526"/>
  <c r="K526"/>
  <c r="P525"/>
  <c r="Q525"/>
  <c r="N525"/>
  <c r="O525"/>
  <c r="L525"/>
  <c r="M525"/>
  <c r="K525"/>
  <c r="P524"/>
  <c r="Q524"/>
  <c r="N524"/>
  <c r="O524"/>
  <c r="L524"/>
  <c r="M524"/>
  <c r="K524"/>
  <c r="P523"/>
  <c r="Q523"/>
  <c r="N523"/>
  <c r="O523"/>
  <c r="L523"/>
  <c r="M523"/>
  <c r="K523"/>
  <c r="P522"/>
  <c r="Q522"/>
  <c r="O522"/>
  <c r="N522"/>
  <c r="L522"/>
  <c r="M522"/>
  <c r="K522"/>
  <c r="P521"/>
  <c r="Q521"/>
  <c r="N521"/>
  <c r="O521"/>
  <c r="L521"/>
  <c r="M521"/>
  <c r="K521"/>
  <c r="P520"/>
  <c r="Q520"/>
  <c r="N520"/>
  <c r="O520"/>
  <c r="L520"/>
  <c r="M520"/>
  <c r="K520"/>
  <c r="P519"/>
  <c r="Q519"/>
  <c r="N519"/>
  <c r="O519"/>
  <c r="L519"/>
  <c r="M519"/>
  <c r="K519"/>
  <c r="P518"/>
  <c r="Q518"/>
  <c r="N518"/>
  <c r="O518"/>
  <c r="L518"/>
  <c r="M518"/>
  <c r="K518"/>
  <c r="P517"/>
  <c r="Q517"/>
  <c r="N517"/>
  <c r="O517"/>
  <c r="L517"/>
  <c r="M517"/>
  <c r="K517"/>
  <c r="P516"/>
  <c r="Q516"/>
  <c r="N516"/>
  <c r="O516"/>
  <c r="L516"/>
  <c r="M516"/>
  <c r="K516"/>
  <c r="P515"/>
  <c r="Q515"/>
  <c r="N515"/>
  <c r="O515"/>
  <c r="L515"/>
  <c r="M515"/>
  <c r="K515"/>
  <c r="P514"/>
  <c r="Q514"/>
  <c r="N514"/>
  <c r="O514"/>
  <c r="L514"/>
  <c r="M514"/>
  <c r="K514"/>
  <c r="P513"/>
  <c r="Q513"/>
  <c r="N513"/>
  <c r="O513"/>
  <c r="L513"/>
  <c r="M513"/>
  <c r="K513"/>
  <c r="P512"/>
  <c r="Q512"/>
  <c r="N512"/>
  <c r="O512"/>
  <c r="L512"/>
  <c r="M512"/>
  <c r="K512"/>
  <c r="P511"/>
  <c r="Q511"/>
  <c r="N511"/>
  <c r="O511"/>
  <c r="L511"/>
  <c r="M511"/>
  <c r="K511"/>
  <c r="P510"/>
  <c r="Q510"/>
  <c r="N510"/>
  <c r="O510"/>
  <c r="L510"/>
  <c r="M510"/>
  <c r="K510"/>
  <c r="P509"/>
  <c r="Q509"/>
  <c r="N509"/>
  <c r="O509"/>
  <c r="L509"/>
  <c r="M509"/>
  <c r="K509"/>
  <c r="P508"/>
  <c r="Q508"/>
  <c r="N508"/>
  <c r="O508"/>
  <c r="L508"/>
  <c r="M508"/>
  <c r="K508"/>
  <c r="P507"/>
  <c r="Q507"/>
  <c r="N507"/>
  <c r="O507"/>
  <c r="L507"/>
  <c r="M507"/>
  <c r="K507"/>
  <c r="P506"/>
  <c r="Q506"/>
  <c r="N506"/>
  <c r="O506"/>
  <c r="L506"/>
  <c r="M506"/>
  <c r="K506"/>
  <c r="P505"/>
  <c r="Q505"/>
  <c r="N505"/>
  <c r="O505"/>
  <c r="L505"/>
  <c r="M505"/>
  <c r="K505"/>
  <c r="P504"/>
  <c r="Q504"/>
  <c r="N504"/>
  <c r="O504"/>
  <c r="L504"/>
  <c r="M504"/>
  <c r="K504"/>
  <c r="P503"/>
  <c r="Q503"/>
  <c r="N503"/>
  <c r="O503"/>
  <c r="L503"/>
  <c r="M503"/>
  <c r="K503"/>
  <c r="P502"/>
  <c r="Q502"/>
  <c r="N502"/>
  <c r="O502"/>
  <c r="L502"/>
  <c r="M502"/>
  <c r="K502"/>
  <c r="P501"/>
  <c r="Q501"/>
  <c r="N501"/>
  <c r="O501"/>
  <c r="L501"/>
  <c r="M501"/>
  <c r="K501"/>
  <c r="P500"/>
  <c r="Q500"/>
  <c r="N500"/>
  <c r="O500"/>
  <c r="L500"/>
  <c r="M500"/>
  <c r="K500"/>
  <c r="P499"/>
  <c r="Q499"/>
  <c r="N499"/>
  <c r="O499"/>
  <c r="L499"/>
  <c r="M499"/>
  <c r="K499"/>
  <c r="P498"/>
  <c r="Q498"/>
  <c r="N498"/>
  <c r="O498"/>
  <c r="L498"/>
  <c r="M498"/>
  <c r="K498"/>
  <c r="P497"/>
  <c r="Q497"/>
  <c r="N497"/>
  <c r="O497"/>
  <c r="L497"/>
  <c r="M497"/>
  <c r="K497"/>
  <c r="P496"/>
  <c r="Q496"/>
  <c r="N496"/>
  <c r="O496"/>
  <c r="L496"/>
  <c r="M496"/>
  <c r="K496"/>
  <c r="P495"/>
  <c r="Q495"/>
  <c r="N495"/>
  <c r="O495"/>
  <c r="L495"/>
  <c r="M495"/>
  <c r="K495"/>
  <c r="P494"/>
  <c r="Q494"/>
  <c r="N494"/>
  <c r="O494"/>
  <c r="L494"/>
  <c r="M494"/>
  <c r="K494"/>
  <c r="P493"/>
  <c r="Q493"/>
  <c r="N493"/>
  <c r="O493"/>
  <c r="L493"/>
  <c r="M493"/>
  <c r="K493"/>
  <c r="P492"/>
  <c r="Q492"/>
  <c r="N492"/>
  <c r="O492"/>
  <c r="L492"/>
  <c r="M492"/>
  <c r="K492"/>
  <c r="P491"/>
  <c r="Q491"/>
  <c r="N491"/>
  <c r="O491"/>
  <c r="L491"/>
  <c r="M491"/>
  <c r="K491"/>
  <c r="P490"/>
  <c r="Q490"/>
  <c r="N490"/>
  <c r="O490"/>
  <c r="L490"/>
  <c r="M490"/>
  <c r="K490"/>
  <c r="P489"/>
  <c r="Q489"/>
  <c r="N489"/>
  <c r="O489"/>
  <c r="L489"/>
  <c r="M489"/>
  <c r="K489"/>
  <c r="P488"/>
  <c r="Q488"/>
  <c r="N488"/>
  <c r="O488"/>
  <c r="L488"/>
  <c r="M488"/>
  <c r="K488"/>
  <c r="P487"/>
  <c r="Q487"/>
  <c r="N487"/>
  <c r="O487"/>
  <c r="L487"/>
  <c r="M487"/>
  <c r="K487"/>
  <c r="P486"/>
  <c r="Q486"/>
  <c r="N486"/>
  <c r="O486"/>
  <c r="L486"/>
  <c r="M486"/>
  <c r="K486"/>
  <c r="P485"/>
  <c r="Q485"/>
  <c r="N485"/>
  <c r="O485"/>
  <c r="L485"/>
  <c r="M485"/>
  <c r="K485"/>
  <c r="P484"/>
  <c r="Q484"/>
  <c r="N484"/>
  <c r="O484"/>
  <c r="L484"/>
  <c r="M484"/>
  <c r="K484"/>
  <c r="P483"/>
  <c r="Q483"/>
  <c r="N483"/>
  <c r="O483"/>
  <c r="L483"/>
  <c r="M483"/>
  <c r="K483"/>
  <c r="P482"/>
  <c r="Q482"/>
  <c r="N482"/>
  <c r="O482"/>
  <c r="L482"/>
  <c r="M482"/>
  <c r="K482"/>
  <c r="P481"/>
  <c r="Q481"/>
  <c r="N481"/>
  <c r="O481"/>
  <c r="L481"/>
  <c r="M481"/>
  <c r="K481"/>
  <c r="P480"/>
  <c r="Q480"/>
  <c r="N480"/>
  <c r="O480"/>
  <c r="L480"/>
  <c r="M480"/>
  <c r="K480"/>
  <c r="P479"/>
  <c r="Q479"/>
  <c r="N479"/>
  <c r="O479"/>
  <c r="L479"/>
  <c r="M479"/>
  <c r="K479"/>
  <c r="P478"/>
  <c r="Q478"/>
  <c r="N478"/>
  <c r="O478"/>
  <c r="L478"/>
  <c r="M478"/>
  <c r="K478"/>
  <c r="P477"/>
  <c r="Q477"/>
  <c r="N477"/>
  <c r="O477"/>
  <c r="L477"/>
  <c r="M477"/>
  <c r="K477"/>
  <c r="P476"/>
  <c r="Q476"/>
  <c r="N476"/>
  <c r="O476"/>
  <c r="L476"/>
  <c r="M476"/>
  <c r="K476"/>
  <c r="P475"/>
  <c r="Q475"/>
  <c r="N475"/>
  <c r="O475"/>
  <c r="L475"/>
  <c r="M475"/>
  <c r="K475"/>
  <c r="P474"/>
  <c r="Q474"/>
  <c r="N474"/>
  <c r="O474"/>
  <c r="L474"/>
  <c r="M474"/>
  <c r="K474"/>
  <c r="P473"/>
  <c r="Q473"/>
  <c r="N473"/>
  <c r="O473"/>
  <c r="L473"/>
  <c r="M473"/>
  <c r="K473"/>
  <c r="P472"/>
  <c r="Q472"/>
  <c r="N472"/>
  <c r="O472"/>
  <c r="L472"/>
  <c r="M472"/>
  <c r="K472"/>
  <c r="P471"/>
  <c r="Q471"/>
  <c r="N471"/>
  <c r="O471"/>
  <c r="M471"/>
  <c r="L471"/>
  <c r="K471"/>
  <c r="C649"/>
  <c r="E780"/>
  <c r="V459"/>
  <c r="U459"/>
  <c r="T459"/>
  <c r="S459"/>
  <c r="R459"/>
  <c r="V458"/>
  <c r="U458"/>
  <c r="T458"/>
  <c r="S458"/>
  <c r="R458"/>
  <c r="V457"/>
  <c r="U457"/>
  <c r="T457"/>
  <c r="S457"/>
  <c r="R457"/>
  <c r="V456"/>
  <c r="U456"/>
  <c r="T456"/>
  <c r="S456"/>
  <c r="R456"/>
  <c r="V455"/>
  <c r="U455"/>
  <c r="T455"/>
  <c r="S455"/>
  <c r="R455"/>
  <c r="V454"/>
  <c r="U454"/>
  <c r="T454"/>
  <c r="S454"/>
  <c r="R454"/>
  <c r="V453"/>
  <c r="U453"/>
  <c r="T453"/>
  <c r="S453"/>
  <c r="R453"/>
  <c r="V452"/>
  <c r="U452"/>
  <c r="T452"/>
  <c r="S452"/>
  <c r="R452"/>
  <c r="V451"/>
  <c r="U451"/>
  <c r="T451"/>
  <c r="S451"/>
  <c r="R451"/>
  <c r="V450"/>
  <c r="U450"/>
  <c r="T450"/>
  <c r="S450"/>
  <c r="R450"/>
  <c r="V449"/>
  <c r="U449"/>
  <c r="T449"/>
  <c r="S449"/>
  <c r="R449"/>
  <c r="V448"/>
  <c r="U448"/>
  <c r="T448"/>
  <c r="S448"/>
  <c r="R448"/>
  <c r="V447"/>
  <c r="U447"/>
  <c r="T447"/>
  <c r="S447"/>
  <c r="R447"/>
  <c r="V446"/>
  <c r="U446"/>
  <c r="T446"/>
  <c r="S446"/>
  <c r="R446"/>
  <c r="V445"/>
  <c r="U445"/>
  <c r="T445"/>
  <c r="S445"/>
  <c r="R445"/>
  <c r="V444"/>
  <c r="U444"/>
  <c r="T444"/>
  <c r="S444"/>
  <c r="R444"/>
  <c r="V443"/>
  <c r="U443"/>
  <c r="T443"/>
  <c r="S443"/>
  <c r="R443"/>
  <c r="V442"/>
  <c r="U442"/>
  <c r="T442"/>
  <c r="S442"/>
  <c r="R442"/>
  <c r="V441"/>
  <c r="U441"/>
  <c r="T441"/>
  <c r="S441"/>
  <c r="R441"/>
  <c r="V440"/>
  <c r="U440"/>
  <c r="T440"/>
  <c r="S440"/>
  <c r="R440"/>
  <c r="V439"/>
  <c r="U439"/>
  <c r="T439"/>
  <c r="S439"/>
  <c r="R439"/>
  <c r="V438"/>
  <c r="U438"/>
  <c r="T438"/>
  <c r="S438"/>
  <c r="R438"/>
  <c r="V437"/>
  <c r="U437"/>
  <c r="T437"/>
  <c r="S437"/>
  <c r="R437"/>
  <c r="V436"/>
  <c r="U436"/>
  <c r="T436"/>
  <c r="S436"/>
  <c r="R436"/>
  <c r="AA425"/>
  <c r="AA424"/>
  <c r="AA423"/>
  <c r="AA422"/>
  <c r="AA421"/>
  <c r="AA420"/>
  <c r="AA419"/>
  <c r="AA418"/>
  <c r="AA417"/>
  <c r="AA416"/>
  <c r="AA415"/>
  <c r="AA414"/>
  <c r="AA413"/>
  <c r="AA412"/>
  <c r="AA411"/>
  <c r="AA410"/>
  <c r="AA409"/>
  <c r="AA408"/>
  <c r="AA407"/>
  <c r="AA406"/>
  <c r="AA405"/>
  <c r="AA404"/>
  <c r="AA403"/>
  <c r="AA402"/>
  <c r="AA401"/>
  <c r="AA400"/>
  <c r="AA399"/>
  <c r="AA398"/>
  <c r="AA397"/>
  <c r="AA396"/>
  <c r="AA395"/>
  <c r="AA394"/>
  <c r="AA393"/>
  <c r="AA392"/>
  <c r="AA391"/>
  <c r="AA390"/>
  <c r="AA389"/>
  <c r="AA388"/>
  <c r="AA387"/>
  <c r="AA386"/>
  <c r="AA385"/>
  <c r="AA384"/>
  <c r="AA383"/>
  <c r="AA382"/>
  <c r="AA381"/>
  <c r="AA380"/>
  <c r="AA379"/>
  <c r="AA378"/>
  <c r="AA377"/>
  <c r="AA376"/>
  <c r="AA375"/>
  <c r="AA374"/>
  <c r="AA373"/>
  <c r="AA372"/>
  <c r="AA371"/>
  <c r="AA370"/>
  <c r="AA369"/>
  <c r="AA368"/>
  <c r="AA367"/>
  <c r="AA366"/>
  <c r="AA365"/>
  <c r="AA364"/>
  <c r="AA363"/>
  <c r="AA362"/>
  <c r="AA361"/>
  <c r="AA358"/>
  <c r="Z425"/>
  <c r="Y425"/>
  <c r="X425"/>
  <c r="Z424"/>
  <c r="Y424"/>
  <c r="X424"/>
  <c r="Z423"/>
  <c r="Y423"/>
  <c r="X423"/>
  <c r="Z422"/>
  <c r="Y422"/>
  <c r="X422"/>
  <c r="Z421"/>
  <c r="Y421"/>
  <c r="X421"/>
  <c r="Z420"/>
  <c r="Y420"/>
  <c r="X420"/>
  <c r="Z419"/>
  <c r="Y419"/>
  <c r="X419"/>
  <c r="Z418"/>
  <c r="Y418"/>
  <c r="X418"/>
  <c r="Z417"/>
  <c r="Y417"/>
  <c r="X417"/>
  <c r="Z416"/>
  <c r="Y416"/>
  <c r="X416"/>
  <c r="Z415"/>
  <c r="Y415"/>
  <c r="X415"/>
  <c r="Z414"/>
  <c r="Y414"/>
  <c r="X414"/>
  <c r="Z413"/>
  <c r="Y413"/>
  <c r="X413"/>
  <c r="Z412"/>
  <c r="Y412"/>
  <c r="X412"/>
  <c r="Z411"/>
  <c r="Y411"/>
  <c r="X411"/>
  <c r="Z410"/>
  <c r="Y410"/>
  <c r="X410"/>
  <c r="Z409"/>
  <c r="Y409"/>
  <c r="X409"/>
  <c r="Z408"/>
  <c r="Y408"/>
  <c r="X408"/>
  <c r="Z407"/>
  <c r="Y407"/>
  <c r="X407"/>
  <c r="Z406"/>
  <c r="Y406"/>
  <c r="X406"/>
  <c r="Z405"/>
  <c r="Y405"/>
  <c r="X405"/>
  <c r="Z404"/>
  <c r="Y404"/>
  <c r="X404"/>
  <c r="Z403"/>
  <c r="Y403"/>
  <c r="X403"/>
  <c r="Z402"/>
  <c r="Y402"/>
  <c r="X402"/>
  <c r="Z401"/>
  <c r="Y401"/>
  <c r="X401"/>
  <c r="Z400"/>
  <c r="Y400"/>
  <c r="X400"/>
  <c r="Z399"/>
  <c r="Y399"/>
  <c r="X399"/>
  <c r="Z398"/>
  <c r="Y398"/>
  <c r="X398"/>
  <c r="Z397"/>
  <c r="Y397"/>
  <c r="X397"/>
  <c r="Z396"/>
  <c r="Y396"/>
  <c r="X396"/>
  <c r="Z395"/>
  <c r="Y395"/>
  <c r="X395"/>
  <c r="Z394"/>
  <c r="Y394"/>
  <c r="X394"/>
  <c r="Z393"/>
  <c r="Y393"/>
  <c r="X393"/>
  <c r="Z392"/>
  <c r="Y392"/>
  <c r="X392"/>
  <c r="Z391"/>
  <c r="Y391"/>
  <c r="X391"/>
  <c r="Z390"/>
  <c r="Y390"/>
  <c r="X390"/>
  <c r="Z389"/>
  <c r="Y389"/>
  <c r="X389"/>
  <c r="Z388"/>
  <c r="Y388"/>
  <c r="X388"/>
  <c r="Z387"/>
  <c r="Y387"/>
  <c r="X387"/>
  <c r="Z386"/>
  <c r="Y386"/>
  <c r="X386"/>
  <c r="Z385"/>
  <c r="Y385"/>
  <c r="X385"/>
  <c r="Z384"/>
  <c r="Y384"/>
  <c r="X384"/>
  <c r="Z383"/>
  <c r="Y383"/>
  <c r="X383"/>
  <c r="Z382"/>
  <c r="Y382"/>
  <c r="X382"/>
  <c r="Z381"/>
  <c r="Y381"/>
  <c r="X381"/>
  <c r="Z380"/>
  <c r="Y380"/>
  <c r="X380"/>
  <c r="Z379"/>
  <c r="Y379"/>
  <c r="X379"/>
  <c r="Z378"/>
  <c r="Y378"/>
  <c r="X378"/>
  <c r="Z377"/>
  <c r="Y377"/>
  <c r="X377"/>
  <c r="Z376"/>
  <c r="Y376"/>
  <c r="X376"/>
  <c r="Z375"/>
  <c r="Y375"/>
  <c r="X375"/>
  <c r="Z374"/>
  <c r="Y374"/>
  <c r="X374"/>
  <c r="Z373"/>
  <c r="Y373"/>
  <c r="X373"/>
  <c r="Z372"/>
  <c r="Y372"/>
  <c r="X372"/>
  <c r="Z371"/>
  <c r="Y371"/>
  <c r="X371"/>
  <c r="Z370"/>
  <c r="Y370"/>
  <c r="X370"/>
  <c r="Z369"/>
  <c r="Y369"/>
  <c r="X369"/>
  <c r="Z368"/>
  <c r="Y368"/>
  <c r="X368"/>
  <c r="Z367"/>
  <c r="Y367"/>
  <c r="X367"/>
  <c r="Z366"/>
  <c r="Y366"/>
  <c r="X366"/>
  <c r="Z365"/>
  <c r="Y365"/>
  <c r="X365"/>
  <c r="Z364"/>
  <c r="Z358"/>
  <c r="Y364"/>
  <c r="X364"/>
  <c r="Z363"/>
  <c r="Y363"/>
  <c r="Y358"/>
  <c r="X363"/>
  <c r="Z362"/>
  <c r="Y362"/>
  <c r="X362"/>
  <c r="Z361"/>
  <c r="Y361"/>
  <c r="X361"/>
  <c r="W425"/>
  <c r="V425"/>
  <c r="W424"/>
  <c r="V424"/>
  <c r="W423"/>
  <c r="V423"/>
  <c r="W422"/>
  <c r="V422"/>
  <c r="W421"/>
  <c r="V421"/>
  <c r="W420"/>
  <c r="V420"/>
  <c r="W419"/>
  <c r="V419"/>
  <c r="W418"/>
  <c r="V418"/>
  <c r="W417"/>
  <c r="V417"/>
  <c r="W416"/>
  <c r="V416"/>
  <c r="W415"/>
  <c r="V415"/>
  <c r="W414"/>
  <c r="V414"/>
  <c r="W413"/>
  <c r="V413"/>
  <c r="W412"/>
  <c r="V412"/>
  <c r="W411"/>
  <c r="V411"/>
  <c r="W410"/>
  <c r="V410"/>
  <c r="W409"/>
  <c r="V409"/>
  <c r="W408"/>
  <c r="V408"/>
  <c r="W407"/>
  <c r="V407"/>
  <c r="W406"/>
  <c r="V406"/>
  <c r="W405"/>
  <c r="V405"/>
  <c r="W404"/>
  <c r="V404"/>
  <c r="W403"/>
  <c r="V403"/>
  <c r="W402"/>
  <c r="V402"/>
  <c r="W401"/>
  <c r="V401"/>
  <c r="W400"/>
  <c r="V400"/>
  <c r="W399"/>
  <c r="V399"/>
  <c r="W398"/>
  <c r="V398"/>
  <c r="W397"/>
  <c r="V397"/>
  <c r="W396"/>
  <c r="V396"/>
  <c r="W395"/>
  <c r="V395"/>
  <c r="W394"/>
  <c r="V394"/>
  <c r="W393"/>
  <c r="V393"/>
  <c r="W392"/>
  <c r="V392"/>
  <c r="W391"/>
  <c r="V391"/>
  <c r="W390"/>
  <c r="V390"/>
  <c r="W389"/>
  <c r="V389"/>
  <c r="W388"/>
  <c r="V388"/>
  <c r="W387"/>
  <c r="V387"/>
  <c r="W386"/>
  <c r="V386"/>
  <c r="W385"/>
  <c r="V385"/>
  <c r="W384"/>
  <c r="V384"/>
  <c r="W383"/>
  <c r="V383"/>
  <c r="W382"/>
  <c r="V382"/>
  <c r="W381"/>
  <c r="V381"/>
  <c r="W380"/>
  <c r="V380"/>
  <c r="W379"/>
  <c r="V379"/>
  <c r="W378"/>
  <c r="V378"/>
  <c r="W377"/>
  <c r="V377"/>
  <c r="W376"/>
  <c r="V376"/>
  <c r="W375"/>
  <c r="V375"/>
  <c r="W374"/>
  <c r="V374"/>
  <c r="W373"/>
  <c r="V373"/>
  <c r="W372"/>
  <c r="V372"/>
  <c r="W371"/>
  <c r="V371"/>
  <c r="W370"/>
  <c r="V370"/>
  <c r="W369"/>
  <c r="V369"/>
  <c r="W368"/>
  <c r="V368"/>
  <c r="W367"/>
  <c r="V367"/>
  <c r="W366"/>
  <c r="V366"/>
  <c r="W365"/>
  <c r="V365"/>
  <c r="W364"/>
  <c r="V364"/>
  <c r="W363"/>
  <c r="V363"/>
  <c r="W362"/>
  <c r="V362"/>
  <c r="W361"/>
  <c r="W358"/>
  <c r="V361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U358"/>
  <c r="T425"/>
  <c r="S425"/>
  <c r="T424"/>
  <c r="S424"/>
  <c r="T423"/>
  <c r="S423"/>
  <c r="T422"/>
  <c r="S422"/>
  <c r="T421"/>
  <c r="S421"/>
  <c r="T420"/>
  <c r="S420"/>
  <c r="T419"/>
  <c r="S419"/>
  <c r="T418"/>
  <c r="S418"/>
  <c r="T417"/>
  <c r="S417"/>
  <c r="T416"/>
  <c r="S416"/>
  <c r="T415"/>
  <c r="S415"/>
  <c r="T414"/>
  <c r="S414"/>
  <c r="T413"/>
  <c r="S413"/>
  <c r="T412"/>
  <c r="S412"/>
  <c r="T411"/>
  <c r="S411"/>
  <c r="T410"/>
  <c r="S410"/>
  <c r="T409"/>
  <c r="S409"/>
  <c r="T408"/>
  <c r="S408"/>
  <c r="T407"/>
  <c r="S407"/>
  <c r="T406"/>
  <c r="S406"/>
  <c r="T405"/>
  <c r="S405"/>
  <c r="T404"/>
  <c r="S404"/>
  <c r="T403"/>
  <c r="S403"/>
  <c r="T402"/>
  <c r="S402"/>
  <c r="T401"/>
  <c r="S401"/>
  <c r="T400"/>
  <c r="S400"/>
  <c r="T399"/>
  <c r="S399"/>
  <c r="T398"/>
  <c r="S398"/>
  <c r="T397"/>
  <c r="S397"/>
  <c r="T396"/>
  <c r="S396"/>
  <c r="T395"/>
  <c r="S395"/>
  <c r="T394"/>
  <c r="S394"/>
  <c r="T393"/>
  <c r="S393"/>
  <c r="T392"/>
  <c r="S392"/>
  <c r="T391"/>
  <c r="S391"/>
  <c r="T390"/>
  <c r="S390"/>
  <c r="T389"/>
  <c r="S389"/>
  <c r="T388"/>
  <c r="S388"/>
  <c r="T387"/>
  <c r="S387"/>
  <c r="T386"/>
  <c r="S386"/>
  <c r="T385"/>
  <c r="S385"/>
  <c r="T384"/>
  <c r="S384"/>
  <c r="T383"/>
  <c r="S383"/>
  <c r="T382"/>
  <c r="S382"/>
  <c r="T381"/>
  <c r="S381"/>
  <c r="T380"/>
  <c r="S380"/>
  <c r="T379"/>
  <c r="S379"/>
  <c r="T378"/>
  <c r="S378"/>
  <c r="T377"/>
  <c r="S377"/>
  <c r="T376"/>
  <c r="S376"/>
  <c r="T375"/>
  <c r="S375"/>
  <c r="T374"/>
  <c r="S374"/>
  <c r="T373"/>
  <c r="S373"/>
  <c r="T372"/>
  <c r="S372"/>
  <c r="T371"/>
  <c r="S371"/>
  <c r="T370"/>
  <c r="S370"/>
  <c r="T369"/>
  <c r="S369"/>
  <c r="T368"/>
  <c r="S368"/>
  <c r="T367"/>
  <c r="S367"/>
  <c r="T366"/>
  <c r="S366"/>
  <c r="T365"/>
  <c r="S365"/>
  <c r="T364"/>
  <c r="S364"/>
  <c r="T363"/>
  <c r="S363"/>
  <c r="T362"/>
  <c r="T358"/>
  <c r="S362"/>
  <c r="T361"/>
  <c r="S361"/>
  <c r="S358"/>
  <c r="R425"/>
  <c r="R424"/>
  <c r="R423"/>
  <c r="R422"/>
  <c r="R421"/>
  <c r="R420"/>
  <c r="R419"/>
  <c r="R418"/>
  <c r="R417"/>
  <c r="R416"/>
  <c r="R415"/>
  <c r="R414"/>
  <c r="R413"/>
  <c r="R412"/>
  <c r="R411"/>
  <c r="R410"/>
  <c r="R409"/>
  <c r="R408"/>
  <c r="R407"/>
  <c r="R406"/>
  <c r="R405"/>
  <c r="R404"/>
  <c r="R403"/>
  <c r="R402"/>
  <c r="R401"/>
  <c r="R400"/>
  <c r="R399"/>
  <c r="R398"/>
  <c r="R397"/>
  <c r="R396"/>
  <c r="R395"/>
  <c r="R394"/>
  <c r="R393"/>
  <c r="R392"/>
  <c r="R391"/>
  <c r="R390"/>
  <c r="R389"/>
  <c r="R388"/>
  <c r="R387"/>
  <c r="R386"/>
  <c r="R385"/>
  <c r="R384"/>
  <c r="R383"/>
  <c r="R382"/>
  <c r="R381"/>
  <c r="R380"/>
  <c r="R379"/>
  <c r="R378"/>
  <c r="R377"/>
  <c r="R376"/>
  <c r="R375"/>
  <c r="R374"/>
  <c r="R373"/>
  <c r="R372"/>
  <c r="R371"/>
  <c r="R370"/>
  <c r="R369"/>
  <c r="R368"/>
  <c r="R367"/>
  <c r="R366"/>
  <c r="R365"/>
  <c r="R364"/>
  <c r="R363"/>
  <c r="R362"/>
  <c r="R358"/>
  <c r="R361"/>
  <c r="C462"/>
  <c r="E779"/>
  <c r="P459"/>
  <c r="Q459"/>
  <c r="N459"/>
  <c r="O459"/>
  <c r="L459"/>
  <c r="M459"/>
  <c r="J459"/>
  <c r="K459"/>
  <c r="P458"/>
  <c r="Q458"/>
  <c r="N458"/>
  <c r="O458"/>
  <c r="L458"/>
  <c r="M458"/>
  <c r="J458"/>
  <c r="K458"/>
  <c r="P457"/>
  <c r="Q457"/>
  <c r="N457"/>
  <c r="O457"/>
  <c r="L457"/>
  <c r="M457"/>
  <c r="J457"/>
  <c r="K457"/>
  <c r="P456"/>
  <c r="Q456"/>
  <c r="N456"/>
  <c r="O456"/>
  <c r="L456"/>
  <c r="M456"/>
  <c r="J456"/>
  <c r="K456"/>
  <c r="P455"/>
  <c r="Q455"/>
  <c r="N455"/>
  <c r="O455"/>
  <c r="L455"/>
  <c r="M455"/>
  <c r="J455"/>
  <c r="K455"/>
  <c r="P454"/>
  <c r="Q454"/>
  <c r="N454"/>
  <c r="O454"/>
  <c r="L454"/>
  <c r="M454"/>
  <c r="J454"/>
  <c r="K454"/>
  <c r="P453"/>
  <c r="Q453"/>
  <c r="N453"/>
  <c r="O453"/>
  <c r="L453"/>
  <c r="M453"/>
  <c r="J453"/>
  <c r="K453"/>
  <c r="P452"/>
  <c r="Q452"/>
  <c r="N452"/>
  <c r="O452"/>
  <c r="L452"/>
  <c r="M452"/>
  <c r="J452"/>
  <c r="K452"/>
  <c r="P451"/>
  <c r="Q451"/>
  <c r="N451"/>
  <c r="O451"/>
  <c r="L451"/>
  <c r="M451"/>
  <c r="J451"/>
  <c r="K451"/>
  <c r="P450"/>
  <c r="Q450"/>
  <c r="N450"/>
  <c r="O450"/>
  <c r="L450"/>
  <c r="M450"/>
  <c r="J450"/>
  <c r="K450"/>
  <c r="P449"/>
  <c r="Q449"/>
  <c r="N449"/>
  <c r="O449"/>
  <c r="L449"/>
  <c r="M449"/>
  <c r="J449"/>
  <c r="K449"/>
  <c r="P448"/>
  <c r="Q448"/>
  <c r="N448"/>
  <c r="O448"/>
  <c r="L448"/>
  <c r="M448"/>
  <c r="J448"/>
  <c r="K448"/>
  <c r="P447"/>
  <c r="Q447"/>
  <c r="N447"/>
  <c r="O447"/>
  <c r="L447"/>
  <c r="M447"/>
  <c r="J447"/>
  <c r="K447"/>
  <c r="P446"/>
  <c r="Q446"/>
  <c r="N446"/>
  <c r="O446"/>
  <c r="L446"/>
  <c r="M446"/>
  <c r="J446"/>
  <c r="K446"/>
  <c r="P445"/>
  <c r="Q445"/>
  <c r="N445"/>
  <c r="O445"/>
  <c r="L445"/>
  <c r="M445"/>
  <c r="J445"/>
  <c r="K445"/>
  <c r="P444"/>
  <c r="Q444"/>
  <c r="N444"/>
  <c r="O444"/>
  <c r="L444"/>
  <c r="M444"/>
  <c r="J444"/>
  <c r="K444"/>
  <c r="P443"/>
  <c r="Q443"/>
  <c r="N443"/>
  <c r="O443"/>
  <c r="L443"/>
  <c r="M443"/>
  <c r="J443"/>
  <c r="K443"/>
  <c r="P442"/>
  <c r="Q442"/>
  <c r="N442"/>
  <c r="O442"/>
  <c r="L442"/>
  <c r="M442"/>
  <c r="J442"/>
  <c r="K442"/>
  <c r="P441"/>
  <c r="Q441"/>
  <c r="N441"/>
  <c r="O441"/>
  <c r="L441"/>
  <c r="M441"/>
  <c r="J441"/>
  <c r="K441"/>
  <c r="P440"/>
  <c r="Q440"/>
  <c r="N440"/>
  <c r="O440"/>
  <c r="L440"/>
  <c r="M440"/>
  <c r="J440"/>
  <c r="K440"/>
  <c r="P439"/>
  <c r="Q439"/>
  <c r="N439"/>
  <c r="O439"/>
  <c r="L439"/>
  <c r="M439"/>
  <c r="J439"/>
  <c r="K439"/>
  <c r="P438"/>
  <c r="Q438"/>
  <c r="N438"/>
  <c r="O438"/>
  <c r="L438"/>
  <c r="M438"/>
  <c r="J438"/>
  <c r="K438"/>
  <c r="P437"/>
  <c r="Q437"/>
  <c r="N437"/>
  <c r="O437"/>
  <c r="L437"/>
  <c r="M437"/>
  <c r="J437"/>
  <c r="K437"/>
  <c r="J425"/>
  <c r="J424"/>
  <c r="K424"/>
  <c r="J423"/>
  <c r="J422"/>
  <c r="K422"/>
  <c r="J421"/>
  <c r="K421"/>
  <c r="J420"/>
  <c r="K420"/>
  <c r="J419"/>
  <c r="J418"/>
  <c r="K418"/>
  <c r="J417"/>
  <c r="J416"/>
  <c r="K416"/>
  <c r="J415"/>
  <c r="J414"/>
  <c r="K414"/>
  <c r="J413"/>
  <c r="K413"/>
  <c r="J412"/>
  <c r="K412"/>
  <c r="J411"/>
  <c r="J410"/>
  <c r="K410"/>
  <c r="J409"/>
  <c r="J408"/>
  <c r="K408"/>
  <c r="J407"/>
  <c r="J406"/>
  <c r="K406"/>
  <c r="J405"/>
  <c r="K405"/>
  <c r="J404"/>
  <c r="K404"/>
  <c r="J403"/>
  <c r="J402"/>
  <c r="K402"/>
  <c r="J401"/>
  <c r="J400"/>
  <c r="J399"/>
  <c r="J398"/>
  <c r="J397"/>
  <c r="J396"/>
  <c r="J395"/>
  <c r="J394"/>
  <c r="J393"/>
  <c r="J392"/>
  <c r="K392"/>
  <c r="J391"/>
  <c r="J390"/>
  <c r="K390"/>
  <c r="J389"/>
  <c r="J388"/>
  <c r="K388"/>
  <c r="J387"/>
  <c r="J386"/>
  <c r="K386"/>
  <c r="J385"/>
  <c r="K385"/>
  <c r="J384"/>
  <c r="K384"/>
  <c r="J383"/>
  <c r="J382"/>
  <c r="K382"/>
  <c r="J381"/>
  <c r="J380"/>
  <c r="J379"/>
  <c r="J378"/>
  <c r="K378"/>
  <c r="J377"/>
  <c r="K377"/>
  <c r="J376"/>
  <c r="J375"/>
  <c r="J374"/>
  <c r="K374"/>
  <c r="J373"/>
  <c r="K373"/>
  <c r="J372"/>
  <c r="J371"/>
  <c r="J370"/>
  <c r="K370"/>
  <c r="J369"/>
  <c r="J368"/>
  <c r="K368"/>
  <c r="J367"/>
  <c r="J366"/>
  <c r="K366"/>
  <c r="J365"/>
  <c r="K365"/>
  <c r="J364"/>
  <c r="K364"/>
  <c r="J363"/>
  <c r="J362"/>
  <c r="K362"/>
  <c r="J361"/>
  <c r="K361"/>
  <c r="J436"/>
  <c r="P436"/>
  <c r="Q436"/>
  <c r="N436"/>
  <c r="O436"/>
  <c r="L436"/>
  <c r="M436"/>
  <c r="K436"/>
  <c r="P425"/>
  <c r="Q425"/>
  <c r="N425"/>
  <c r="O425"/>
  <c r="P424"/>
  <c r="Q424"/>
  <c r="N424"/>
  <c r="O424"/>
  <c r="P423"/>
  <c r="Q423"/>
  <c r="N423"/>
  <c r="O423"/>
  <c r="P422"/>
  <c r="Q422"/>
  <c r="N422"/>
  <c r="O422"/>
  <c r="P421"/>
  <c r="Q421"/>
  <c r="N421"/>
  <c r="O421"/>
  <c r="P420"/>
  <c r="Q420"/>
  <c r="N420"/>
  <c r="O420"/>
  <c r="P419"/>
  <c r="Q419"/>
  <c r="N419"/>
  <c r="O419"/>
  <c r="P418"/>
  <c r="Q418"/>
  <c r="N418"/>
  <c r="O418"/>
  <c r="P417"/>
  <c r="Q417"/>
  <c r="N417"/>
  <c r="O417"/>
  <c r="P416"/>
  <c r="Q416"/>
  <c r="N416"/>
  <c r="O416"/>
  <c r="P415"/>
  <c r="Q415"/>
  <c r="N415"/>
  <c r="O415"/>
  <c r="P414"/>
  <c r="Q414"/>
  <c r="N414"/>
  <c r="O414"/>
  <c r="P413"/>
  <c r="Q413"/>
  <c r="N413"/>
  <c r="O413"/>
  <c r="P412"/>
  <c r="Q412"/>
  <c r="N412"/>
  <c r="O412"/>
  <c r="P411"/>
  <c r="Q411"/>
  <c r="N411"/>
  <c r="O411"/>
  <c r="P410"/>
  <c r="Q410"/>
  <c r="N410"/>
  <c r="O410"/>
  <c r="P409"/>
  <c r="Q409"/>
  <c r="N409"/>
  <c r="O409"/>
  <c r="P408"/>
  <c r="Q408"/>
  <c r="N408"/>
  <c r="O408"/>
  <c r="P407"/>
  <c r="Q407"/>
  <c r="N407"/>
  <c r="O407"/>
  <c r="P406"/>
  <c r="Q406"/>
  <c r="N406"/>
  <c r="O406"/>
  <c r="P405"/>
  <c r="Q405"/>
  <c r="N405"/>
  <c r="O405"/>
  <c r="P404"/>
  <c r="Q404"/>
  <c r="N404"/>
  <c r="O404"/>
  <c r="P403"/>
  <c r="Q403"/>
  <c r="N403"/>
  <c r="O403"/>
  <c r="P402"/>
  <c r="Q402"/>
  <c r="N402"/>
  <c r="O402"/>
  <c r="P401"/>
  <c r="Q401"/>
  <c r="N401"/>
  <c r="O401"/>
  <c r="P400"/>
  <c r="Q400"/>
  <c r="N400"/>
  <c r="O400"/>
  <c r="P399"/>
  <c r="Q399"/>
  <c r="N399"/>
  <c r="O399"/>
  <c r="P398"/>
  <c r="Q398"/>
  <c r="N398"/>
  <c r="O398"/>
  <c r="P397"/>
  <c r="Q397"/>
  <c r="N397"/>
  <c r="O397"/>
  <c r="P396"/>
  <c r="Q396"/>
  <c r="N396"/>
  <c r="O396"/>
  <c r="P395"/>
  <c r="Q395"/>
  <c r="N395"/>
  <c r="O395"/>
  <c r="P394"/>
  <c r="Q394"/>
  <c r="N394"/>
  <c r="O394"/>
  <c r="P393"/>
  <c r="Q393"/>
  <c r="N393"/>
  <c r="O393"/>
  <c r="P392"/>
  <c r="Q392"/>
  <c r="N392"/>
  <c r="O392"/>
  <c r="P391"/>
  <c r="Q391"/>
  <c r="N391"/>
  <c r="O391"/>
  <c r="P390"/>
  <c r="Q390"/>
  <c r="N390"/>
  <c r="O390"/>
  <c r="P389"/>
  <c r="Q389"/>
  <c r="N389"/>
  <c r="O389"/>
  <c r="P388"/>
  <c r="Q388"/>
  <c r="N388"/>
  <c r="O388"/>
  <c r="P387"/>
  <c r="Q387"/>
  <c r="N387"/>
  <c r="O387"/>
  <c r="P386"/>
  <c r="Q386"/>
  <c r="N386"/>
  <c r="O386"/>
  <c r="P385"/>
  <c r="Q385"/>
  <c r="N385"/>
  <c r="O385"/>
  <c r="P384"/>
  <c r="Q384"/>
  <c r="N384"/>
  <c r="O384"/>
  <c r="P383"/>
  <c r="Q383"/>
  <c r="N383"/>
  <c r="O383"/>
  <c r="P382"/>
  <c r="Q382"/>
  <c r="N382"/>
  <c r="O382"/>
  <c r="P381"/>
  <c r="Q381"/>
  <c r="N381"/>
  <c r="O381"/>
  <c r="P380"/>
  <c r="Q380"/>
  <c r="N380"/>
  <c r="O380"/>
  <c r="P379"/>
  <c r="Q379"/>
  <c r="N379"/>
  <c r="O379"/>
  <c r="P378"/>
  <c r="Q378"/>
  <c r="N378"/>
  <c r="O378"/>
  <c r="P377"/>
  <c r="Q377"/>
  <c r="N377"/>
  <c r="O377"/>
  <c r="P376"/>
  <c r="Q376"/>
  <c r="N376"/>
  <c r="O376"/>
  <c r="P375"/>
  <c r="Q375"/>
  <c r="N375"/>
  <c r="O375"/>
  <c r="P374"/>
  <c r="Q374"/>
  <c r="N374"/>
  <c r="O374"/>
  <c r="P373"/>
  <c r="Q373"/>
  <c r="N373"/>
  <c r="O373"/>
  <c r="P372"/>
  <c r="Q372"/>
  <c r="N372"/>
  <c r="O372"/>
  <c r="P371"/>
  <c r="Q371"/>
  <c r="N371"/>
  <c r="O371"/>
  <c r="P370"/>
  <c r="Q370"/>
  <c r="N370"/>
  <c r="O370"/>
  <c r="P369"/>
  <c r="Q369"/>
  <c r="N369"/>
  <c r="O369"/>
  <c r="P368"/>
  <c r="Q368"/>
  <c r="N368"/>
  <c r="O368"/>
  <c r="P367"/>
  <c r="Q367"/>
  <c r="N367"/>
  <c r="O367"/>
  <c r="P366"/>
  <c r="Q366"/>
  <c r="N366"/>
  <c r="O366"/>
  <c r="P365"/>
  <c r="Q365"/>
  <c r="N365"/>
  <c r="O365"/>
  <c r="P364"/>
  <c r="Q364"/>
  <c r="N364"/>
  <c r="O364"/>
  <c r="P363"/>
  <c r="Q363"/>
  <c r="N363"/>
  <c r="O363"/>
  <c r="P362"/>
  <c r="Q362"/>
  <c r="N362"/>
  <c r="O362"/>
  <c r="M424"/>
  <c r="M423"/>
  <c r="M420"/>
  <c r="M419"/>
  <c r="M416"/>
  <c r="M415"/>
  <c r="M412"/>
  <c r="M411"/>
  <c r="M408"/>
  <c r="M407"/>
  <c r="M401"/>
  <c r="M400"/>
  <c r="M397"/>
  <c r="M396"/>
  <c r="M392"/>
  <c r="M391"/>
  <c r="M388"/>
  <c r="M387"/>
  <c r="M384"/>
  <c r="M383"/>
  <c r="M379"/>
  <c r="M376"/>
  <c r="M375"/>
  <c r="M372"/>
  <c r="M371"/>
  <c r="L425"/>
  <c r="M425"/>
  <c r="L424"/>
  <c r="L423"/>
  <c r="L422"/>
  <c r="M422"/>
  <c r="L421"/>
  <c r="M421"/>
  <c r="L420"/>
  <c r="L419"/>
  <c r="L418"/>
  <c r="M418"/>
  <c r="L417"/>
  <c r="M417"/>
  <c r="L416"/>
  <c r="L415"/>
  <c r="L414"/>
  <c r="M414"/>
  <c r="L413"/>
  <c r="M413"/>
  <c r="L412"/>
  <c r="L411"/>
  <c r="L410"/>
  <c r="M410"/>
  <c r="L409"/>
  <c r="M409"/>
  <c r="L408"/>
  <c r="L407"/>
  <c r="L406"/>
  <c r="M406"/>
  <c r="L405"/>
  <c r="M405"/>
  <c r="L404"/>
  <c r="M404"/>
  <c r="L403"/>
  <c r="M403"/>
  <c r="L402"/>
  <c r="M402"/>
  <c r="L401"/>
  <c r="L400"/>
  <c r="L399"/>
  <c r="M399"/>
  <c r="L398"/>
  <c r="M398"/>
  <c r="L397"/>
  <c r="L396"/>
  <c r="L395"/>
  <c r="M395"/>
  <c r="L394"/>
  <c r="M394"/>
  <c r="L393"/>
  <c r="M393"/>
  <c r="L392"/>
  <c r="L391"/>
  <c r="L390"/>
  <c r="M390"/>
  <c r="L389"/>
  <c r="M389"/>
  <c r="L388"/>
  <c r="L387"/>
  <c r="L386"/>
  <c r="M386"/>
  <c r="L385"/>
  <c r="M385"/>
  <c r="L384"/>
  <c r="L383"/>
  <c r="L382"/>
  <c r="M382"/>
  <c r="L381"/>
  <c r="M381"/>
  <c r="L380"/>
  <c r="L379"/>
  <c r="L378"/>
  <c r="M378"/>
  <c r="L377"/>
  <c r="M377"/>
  <c r="L376"/>
  <c r="L375"/>
  <c r="L374"/>
  <c r="M374"/>
  <c r="L373"/>
  <c r="M373"/>
  <c r="L372"/>
  <c r="L371"/>
  <c r="L370"/>
  <c r="M370"/>
  <c r="L369"/>
  <c r="M369"/>
  <c r="L368"/>
  <c r="M368"/>
  <c r="L367"/>
  <c r="M367"/>
  <c r="L366"/>
  <c r="M366"/>
  <c r="L365"/>
  <c r="M365"/>
  <c r="L364"/>
  <c r="M364"/>
  <c r="L363"/>
  <c r="M363"/>
  <c r="L362"/>
  <c r="M362"/>
  <c r="K425"/>
  <c r="K423"/>
  <c r="K419"/>
  <c r="K417"/>
  <c r="K415"/>
  <c r="K411"/>
  <c r="K409"/>
  <c r="K407"/>
  <c r="K403"/>
  <c r="K400"/>
  <c r="K399"/>
  <c r="K398"/>
  <c r="K397"/>
  <c r="K396"/>
  <c r="K395"/>
  <c r="K394"/>
  <c r="K391"/>
  <c r="K389"/>
  <c r="K387"/>
  <c r="K383"/>
  <c r="K381"/>
  <c r="K379"/>
  <c r="K376"/>
  <c r="K375"/>
  <c r="K372"/>
  <c r="K371"/>
  <c r="K367"/>
  <c r="K363"/>
  <c r="K401"/>
  <c r="K393"/>
  <c r="K380"/>
  <c r="P361"/>
  <c r="Q361"/>
  <c r="N361"/>
  <c r="O361"/>
  <c r="L361"/>
  <c r="M361"/>
  <c r="P352"/>
  <c r="Q352"/>
  <c r="P351"/>
  <c r="Q351"/>
  <c r="P350"/>
  <c r="Q350"/>
  <c r="Q349"/>
  <c r="P349"/>
  <c r="P348"/>
  <c r="Q348"/>
  <c r="Q347"/>
  <c r="P347"/>
  <c r="P346"/>
  <c r="Q346"/>
  <c r="Q345"/>
  <c r="P345"/>
  <c r="P344"/>
  <c r="Q344"/>
  <c r="Q343"/>
  <c r="P343"/>
  <c r="P342"/>
  <c r="Q342"/>
  <c r="L342"/>
  <c r="Q332"/>
  <c r="Q331"/>
  <c r="Q328"/>
  <c r="Q327"/>
  <c r="Q324"/>
  <c r="Q323"/>
  <c r="P334"/>
  <c r="Q334"/>
  <c r="P333"/>
  <c r="Q333"/>
  <c r="P332"/>
  <c r="P331"/>
  <c r="P330"/>
  <c r="Q330"/>
  <c r="P329"/>
  <c r="Q329"/>
  <c r="P328"/>
  <c r="P327"/>
  <c r="P326"/>
  <c r="Q326"/>
  <c r="P325"/>
  <c r="Q325"/>
  <c r="P324"/>
  <c r="P323"/>
  <c r="P322"/>
  <c r="P337"/>
  <c r="M776"/>
  <c r="L334"/>
  <c r="L333"/>
  <c r="L332"/>
  <c r="L331"/>
  <c r="L330"/>
  <c r="L329"/>
  <c r="L328"/>
  <c r="L327"/>
  <c r="L326"/>
  <c r="L325"/>
  <c r="L324"/>
  <c r="L323"/>
  <c r="L322"/>
  <c r="L337"/>
  <c r="I776"/>
  <c r="C428"/>
  <c r="E778"/>
  <c r="C355"/>
  <c r="E777"/>
  <c r="C337"/>
  <c r="E776"/>
  <c r="AT309"/>
  <c r="AT308"/>
  <c r="AT307"/>
  <c r="AT306"/>
  <c r="AT305"/>
  <c r="AT304"/>
  <c r="AT303"/>
  <c r="AT302"/>
  <c r="AT301"/>
  <c r="AT300"/>
  <c r="AT299"/>
  <c r="AT298"/>
  <c r="AT297"/>
  <c r="AT296"/>
  <c r="AT295"/>
  <c r="AT294"/>
  <c r="AT293"/>
  <c r="AT292"/>
  <c r="AT291"/>
  <c r="AT290"/>
  <c r="AT289"/>
  <c r="AT288"/>
  <c r="AT287"/>
  <c r="AT286"/>
  <c r="AT285"/>
  <c r="AT284"/>
  <c r="AT283"/>
  <c r="AT282"/>
  <c r="AT281"/>
  <c r="AT280"/>
  <c r="AT279"/>
  <c r="AT278"/>
  <c r="AT277"/>
  <c r="AT276"/>
  <c r="AT275"/>
  <c r="AT274"/>
  <c r="AT273"/>
  <c r="AT272"/>
  <c r="AT271"/>
  <c r="AT270"/>
  <c r="AT269"/>
  <c r="AT268"/>
  <c r="AT267"/>
  <c r="AT266"/>
  <c r="AT265"/>
  <c r="AT264"/>
  <c r="AT263"/>
  <c r="AT262"/>
  <c r="AT261"/>
  <c r="AT260"/>
  <c r="AT259"/>
  <c r="AT258"/>
  <c r="AT257"/>
  <c r="AT256"/>
  <c r="AT255"/>
  <c r="AT254"/>
  <c r="AT253"/>
  <c r="AT252"/>
  <c r="AT251"/>
  <c r="AT250"/>
  <c r="AT249"/>
  <c r="AT248"/>
  <c r="AT247"/>
  <c r="AT246"/>
  <c r="AT245"/>
  <c r="AT244"/>
  <c r="AT243"/>
  <c r="AT242"/>
  <c r="AT241"/>
  <c r="AT240"/>
  <c r="AT239"/>
  <c r="AT238"/>
  <c r="AT237"/>
  <c r="AT236"/>
  <c r="AT235"/>
  <c r="AT234"/>
  <c r="AT233"/>
  <c r="AT232"/>
  <c r="AT231"/>
  <c r="AT230"/>
  <c r="AT229"/>
  <c r="AT228"/>
  <c r="AT227"/>
  <c r="AT226"/>
  <c r="AT225"/>
  <c r="AT224"/>
  <c r="AT223"/>
  <c r="AT222"/>
  <c r="AT221"/>
  <c r="AT220"/>
  <c r="AT219"/>
  <c r="AT218"/>
  <c r="AT217"/>
  <c r="AT216"/>
  <c r="AT215"/>
  <c r="AT214"/>
  <c r="AT213"/>
  <c r="AT212"/>
  <c r="AT211"/>
  <c r="AT210"/>
  <c r="AT209"/>
  <c r="AT208"/>
  <c r="AT207"/>
  <c r="AT206"/>
  <c r="AT205"/>
  <c r="AT204"/>
  <c r="AT203"/>
  <c r="AT202"/>
  <c r="AT201"/>
  <c r="AT200"/>
  <c r="AT199"/>
  <c r="AT198"/>
  <c r="AT197"/>
  <c r="AT196"/>
  <c r="AT195"/>
  <c r="AT194"/>
  <c r="AT193"/>
  <c r="AS309"/>
  <c r="AS308"/>
  <c r="AS307"/>
  <c r="AS306"/>
  <c r="AS305"/>
  <c r="AS304"/>
  <c r="AS303"/>
  <c r="AS302"/>
  <c r="AS301"/>
  <c r="AS300"/>
  <c r="AS299"/>
  <c r="AS298"/>
  <c r="AS297"/>
  <c r="AS296"/>
  <c r="AS295"/>
  <c r="AS294"/>
  <c r="AS293"/>
  <c r="AS292"/>
  <c r="AS291"/>
  <c r="AS290"/>
  <c r="AS289"/>
  <c r="AS288"/>
  <c r="AS287"/>
  <c r="AS286"/>
  <c r="AS285"/>
  <c r="AS284"/>
  <c r="AS283"/>
  <c r="AS282"/>
  <c r="AS281"/>
  <c r="AS280"/>
  <c r="AS279"/>
  <c r="AS278"/>
  <c r="AS277"/>
  <c r="AS276"/>
  <c r="AS275"/>
  <c r="AS274"/>
  <c r="AS273"/>
  <c r="AS272"/>
  <c r="AS271"/>
  <c r="AS270"/>
  <c r="AS269"/>
  <c r="AS268"/>
  <c r="AS267"/>
  <c r="AS266"/>
  <c r="AS265"/>
  <c r="AS264"/>
  <c r="AS263"/>
  <c r="AS262"/>
  <c r="AS261"/>
  <c r="AS260"/>
  <c r="AS259"/>
  <c r="AS258"/>
  <c r="AS257"/>
  <c r="AS256"/>
  <c r="AS255"/>
  <c r="AS254"/>
  <c r="AS253"/>
  <c r="AS252"/>
  <c r="AS251"/>
  <c r="AS250"/>
  <c r="AS249"/>
  <c r="AS248"/>
  <c r="AS247"/>
  <c r="AS246"/>
  <c r="AS245"/>
  <c r="AS244"/>
  <c r="AS243"/>
  <c r="AS242"/>
  <c r="AS241"/>
  <c r="AS240"/>
  <c r="AS239"/>
  <c r="AS238"/>
  <c r="AS237"/>
  <c r="AS236"/>
  <c r="AS235"/>
  <c r="AS234"/>
  <c r="AS233"/>
  <c r="AS232"/>
  <c r="AS231"/>
  <c r="AS230"/>
  <c r="AS229"/>
  <c r="AS228"/>
  <c r="AS227"/>
  <c r="AS226"/>
  <c r="AS225"/>
  <c r="AS224"/>
  <c r="AS223"/>
  <c r="AS222"/>
  <c r="AS221"/>
  <c r="AS220"/>
  <c r="AS219"/>
  <c r="AS218"/>
  <c r="AS217"/>
  <c r="AS216"/>
  <c r="AS215"/>
  <c r="AS214"/>
  <c r="AS213"/>
  <c r="AS212"/>
  <c r="AS211"/>
  <c r="AS210"/>
  <c r="AS209"/>
  <c r="AS208"/>
  <c r="AS207"/>
  <c r="AS206"/>
  <c r="AS205"/>
  <c r="AS204"/>
  <c r="AS203"/>
  <c r="AS202"/>
  <c r="AS201"/>
  <c r="AS200"/>
  <c r="AS199"/>
  <c r="AS198"/>
  <c r="AS197"/>
  <c r="AS196"/>
  <c r="AS195"/>
  <c r="AS194"/>
  <c r="AS193"/>
  <c r="AR309"/>
  <c r="AR308"/>
  <c r="AR307"/>
  <c r="AR306"/>
  <c r="AR305"/>
  <c r="AR304"/>
  <c r="AR303"/>
  <c r="AR302"/>
  <c r="AR301"/>
  <c r="AR300"/>
  <c r="AR299"/>
  <c r="AR298"/>
  <c r="AR297"/>
  <c r="AR296"/>
  <c r="AR295"/>
  <c r="AR294"/>
  <c r="AR293"/>
  <c r="AR292"/>
  <c r="AR291"/>
  <c r="AR290"/>
  <c r="AR289"/>
  <c r="AR288"/>
  <c r="AR287"/>
  <c r="AR286"/>
  <c r="AR285"/>
  <c r="AR284"/>
  <c r="AR283"/>
  <c r="AR282"/>
  <c r="AR281"/>
  <c r="AR280"/>
  <c r="AR279"/>
  <c r="AR278"/>
  <c r="AR277"/>
  <c r="AR276"/>
  <c r="AR275"/>
  <c r="AR274"/>
  <c r="AR273"/>
  <c r="AR272"/>
  <c r="AR271"/>
  <c r="AR270"/>
  <c r="AR269"/>
  <c r="AR268"/>
  <c r="AR267"/>
  <c r="AR266"/>
  <c r="AR265"/>
  <c r="AR264"/>
  <c r="AR263"/>
  <c r="AR262"/>
  <c r="AR261"/>
  <c r="AR260"/>
  <c r="AR259"/>
  <c r="AR258"/>
  <c r="AR257"/>
  <c r="AR256"/>
  <c r="AR255"/>
  <c r="AR254"/>
  <c r="AR253"/>
  <c r="AR252"/>
  <c r="AR251"/>
  <c r="AR250"/>
  <c r="AR249"/>
  <c r="AR248"/>
  <c r="AR247"/>
  <c r="AR246"/>
  <c r="AR245"/>
  <c r="AR244"/>
  <c r="AR243"/>
  <c r="AR242"/>
  <c r="AR241"/>
  <c r="AR240"/>
  <c r="AR239"/>
  <c r="AR238"/>
  <c r="AR237"/>
  <c r="AR236"/>
  <c r="AR235"/>
  <c r="AR234"/>
  <c r="AR233"/>
  <c r="AR232"/>
  <c r="AR231"/>
  <c r="AR230"/>
  <c r="AR229"/>
  <c r="AR228"/>
  <c r="AR227"/>
  <c r="AR226"/>
  <c r="AR225"/>
  <c r="AR224"/>
  <c r="AR223"/>
  <c r="AR222"/>
  <c r="AR221"/>
  <c r="AR220"/>
  <c r="AR219"/>
  <c r="AR218"/>
  <c r="AR217"/>
  <c r="AR216"/>
  <c r="AR215"/>
  <c r="AR214"/>
  <c r="AR213"/>
  <c r="AR212"/>
  <c r="AR211"/>
  <c r="AR210"/>
  <c r="AR209"/>
  <c r="AR208"/>
  <c r="AR207"/>
  <c r="AR206"/>
  <c r="AR205"/>
  <c r="AR204"/>
  <c r="AR203"/>
  <c r="AR202"/>
  <c r="AR201"/>
  <c r="AR200"/>
  <c r="AR199"/>
  <c r="AR198"/>
  <c r="AR197"/>
  <c r="AR196"/>
  <c r="AR195"/>
  <c r="AR194"/>
  <c r="AR193"/>
  <c r="AQ309"/>
  <c r="AQ308"/>
  <c r="AQ307"/>
  <c r="AQ306"/>
  <c r="AQ305"/>
  <c r="AQ304"/>
  <c r="AQ303"/>
  <c r="AQ302"/>
  <c r="AQ301"/>
  <c r="AQ300"/>
  <c r="AQ299"/>
  <c r="AQ298"/>
  <c r="AQ297"/>
  <c r="AQ296"/>
  <c r="AQ295"/>
  <c r="AQ294"/>
  <c r="AQ293"/>
  <c r="AQ292"/>
  <c r="AQ291"/>
  <c r="AQ290"/>
  <c r="AQ289"/>
  <c r="AQ288"/>
  <c r="AQ287"/>
  <c r="AQ286"/>
  <c r="AQ285"/>
  <c r="AQ284"/>
  <c r="AQ283"/>
  <c r="AQ282"/>
  <c r="AQ281"/>
  <c r="AQ280"/>
  <c r="AQ279"/>
  <c r="AQ278"/>
  <c r="AQ277"/>
  <c r="AQ276"/>
  <c r="AQ275"/>
  <c r="AQ274"/>
  <c r="AQ273"/>
  <c r="AQ272"/>
  <c r="AQ271"/>
  <c r="AQ270"/>
  <c r="AQ269"/>
  <c r="AQ268"/>
  <c r="AQ267"/>
  <c r="AQ266"/>
  <c r="AQ265"/>
  <c r="AQ264"/>
  <c r="AQ263"/>
  <c r="AQ262"/>
  <c r="AQ261"/>
  <c r="AQ260"/>
  <c r="AQ259"/>
  <c r="AQ258"/>
  <c r="AQ257"/>
  <c r="AQ256"/>
  <c r="AQ255"/>
  <c r="AQ254"/>
  <c r="AQ253"/>
  <c r="AQ252"/>
  <c r="AQ251"/>
  <c r="AQ250"/>
  <c r="AQ249"/>
  <c r="AQ248"/>
  <c r="AQ247"/>
  <c r="AQ246"/>
  <c r="AQ245"/>
  <c r="AQ244"/>
  <c r="AQ243"/>
  <c r="AQ242"/>
  <c r="AQ241"/>
  <c r="AQ240"/>
  <c r="AQ239"/>
  <c r="AQ238"/>
  <c r="AQ237"/>
  <c r="AQ236"/>
  <c r="AQ235"/>
  <c r="AQ234"/>
  <c r="AQ233"/>
  <c r="AQ232"/>
  <c r="AQ231"/>
  <c r="AQ230"/>
  <c r="AQ229"/>
  <c r="AQ228"/>
  <c r="AQ227"/>
  <c r="AQ226"/>
  <c r="AQ225"/>
  <c r="AQ224"/>
  <c r="AQ223"/>
  <c r="AQ222"/>
  <c r="AQ221"/>
  <c r="AQ220"/>
  <c r="AQ219"/>
  <c r="AQ218"/>
  <c r="AQ217"/>
  <c r="AQ216"/>
  <c r="AQ215"/>
  <c r="AQ214"/>
  <c r="AQ213"/>
  <c r="AQ212"/>
  <c r="AQ211"/>
  <c r="AQ210"/>
  <c r="AQ209"/>
  <c r="AQ208"/>
  <c r="AQ207"/>
  <c r="AQ206"/>
  <c r="AQ205"/>
  <c r="AQ204"/>
  <c r="AQ203"/>
  <c r="AQ202"/>
  <c r="AQ201"/>
  <c r="AQ200"/>
  <c r="AQ199"/>
  <c r="AQ198"/>
  <c r="AQ197"/>
  <c r="AQ196"/>
  <c r="AQ195"/>
  <c r="AQ194"/>
  <c r="AQ193"/>
  <c r="AP309"/>
  <c r="AP308"/>
  <c r="AP307"/>
  <c r="AP306"/>
  <c r="AP305"/>
  <c r="AP304"/>
  <c r="AP303"/>
  <c r="AP302"/>
  <c r="AP301"/>
  <c r="AP300"/>
  <c r="AP299"/>
  <c r="AP298"/>
  <c r="AP297"/>
  <c r="AP296"/>
  <c r="AP295"/>
  <c r="AP294"/>
  <c r="AP293"/>
  <c r="AP292"/>
  <c r="AP291"/>
  <c r="AP290"/>
  <c r="AP289"/>
  <c r="AP288"/>
  <c r="AP287"/>
  <c r="AP286"/>
  <c r="AP285"/>
  <c r="AP284"/>
  <c r="AP283"/>
  <c r="AP282"/>
  <c r="AP281"/>
  <c r="AP280"/>
  <c r="AP279"/>
  <c r="AP278"/>
  <c r="AP277"/>
  <c r="AP276"/>
  <c r="AP275"/>
  <c r="AP274"/>
  <c r="AP273"/>
  <c r="AP272"/>
  <c r="AP271"/>
  <c r="AP270"/>
  <c r="AP269"/>
  <c r="AP268"/>
  <c r="AP267"/>
  <c r="AP266"/>
  <c r="AP265"/>
  <c r="AP264"/>
  <c r="AP263"/>
  <c r="AP262"/>
  <c r="AP261"/>
  <c r="AP260"/>
  <c r="AP259"/>
  <c r="AP258"/>
  <c r="AP257"/>
  <c r="AP256"/>
  <c r="AP255"/>
  <c r="AP254"/>
  <c r="AP253"/>
  <c r="AP252"/>
  <c r="AP251"/>
  <c r="AP250"/>
  <c r="AP249"/>
  <c r="AP248"/>
  <c r="AP247"/>
  <c r="AP246"/>
  <c r="AP245"/>
  <c r="AP244"/>
  <c r="AP243"/>
  <c r="AP242"/>
  <c r="AP241"/>
  <c r="AP240"/>
  <c r="AP239"/>
  <c r="AP238"/>
  <c r="AP237"/>
  <c r="AP236"/>
  <c r="AP235"/>
  <c r="AP234"/>
  <c r="AP233"/>
  <c r="AP232"/>
  <c r="AP231"/>
  <c r="AP230"/>
  <c r="AP229"/>
  <c r="AP228"/>
  <c r="AP227"/>
  <c r="AP226"/>
  <c r="AP225"/>
  <c r="AP224"/>
  <c r="AP223"/>
  <c r="AP222"/>
  <c r="AP221"/>
  <c r="AP220"/>
  <c r="AP219"/>
  <c r="AP218"/>
  <c r="AP217"/>
  <c r="AP216"/>
  <c r="AP215"/>
  <c r="AP214"/>
  <c r="AP213"/>
  <c r="AP212"/>
  <c r="AP211"/>
  <c r="AP210"/>
  <c r="AP209"/>
  <c r="AP208"/>
  <c r="AP207"/>
  <c r="AP206"/>
  <c r="AP205"/>
  <c r="AP204"/>
  <c r="AP203"/>
  <c r="AP202"/>
  <c r="AP201"/>
  <c r="AP200"/>
  <c r="AP199"/>
  <c r="AP198"/>
  <c r="AP197"/>
  <c r="AP196"/>
  <c r="AP195"/>
  <c r="AP194"/>
  <c r="AP193"/>
  <c r="AO309"/>
  <c r="AO308"/>
  <c r="AO307"/>
  <c r="AO306"/>
  <c r="AO305"/>
  <c r="AO304"/>
  <c r="AO303"/>
  <c r="AO302"/>
  <c r="AO301"/>
  <c r="AO300"/>
  <c r="AO299"/>
  <c r="AO298"/>
  <c r="AO297"/>
  <c r="AO296"/>
  <c r="AO295"/>
  <c r="AO294"/>
  <c r="AO293"/>
  <c r="AO292"/>
  <c r="AO291"/>
  <c r="AO290"/>
  <c r="AO289"/>
  <c r="AO288"/>
  <c r="AO287"/>
  <c r="AO286"/>
  <c r="AO285"/>
  <c r="AO284"/>
  <c r="AO283"/>
  <c r="AO282"/>
  <c r="AO281"/>
  <c r="AO280"/>
  <c r="AO279"/>
  <c r="AO278"/>
  <c r="AO277"/>
  <c r="AO276"/>
  <c r="AO275"/>
  <c r="AO274"/>
  <c r="AO273"/>
  <c r="AO272"/>
  <c r="AO271"/>
  <c r="AO270"/>
  <c r="AO269"/>
  <c r="AO268"/>
  <c r="AO267"/>
  <c r="AO266"/>
  <c r="AO265"/>
  <c r="AO264"/>
  <c r="AO263"/>
  <c r="AO262"/>
  <c r="AO261"/>
  <c r="AO260"/>
  <c r="AO259"/>
  <c r="AO258"/>
  <c r="AO257"/>
  <c r="AO256"/>
  <c r="AO255"/>
  <c r="AO254"/>
  <c r="AO253"/>
  <c r="AO252"/>
  <c r="AO251"/>
  <c r="AO250"/>
  <c r="AO249"/>
  <c r="AO248"/>
  <c r="AO247"/>
  <c r="AO246"/>
  <c r="AO245"/>
  <c r="AO244"/>
  <c r="AO243"/>
  <c r="AO242"/>
  <c r="AO241"/>
  <c r="AO240"/>
  <c r="AO239"/>
  <c r="AO238"/>
  <c r="AO237"/>
  <c r="AO236"/>
  <c r="AO235"/>
  <c r="AO234"/>
  <c r="AO233"/>
  <c r="AO232"/>
  <c r="AO231"/>
  <c r="AO230"/>
  <c r="AO229"/>
  <c r="AO228"/>
  <c r="AO227"/>
  <c r="AO226"/>
  <c r="AO225"/>
  <c r="AO224"/>
  <c r="AO223"/>
  <c r="AO222"/>
  <c r="AO221"/>
  <c r="AO220"/>
  <c r="AO219"/>
  <c r="AO218"/>
  <c r="AO217"/>
  <c r="AO216"/>
  <c r="AO215"/>
  <c r="AO214"/>
  <c r="AO213"/>
  <c r="AO212"/>
  <c r="AO211"/>
  <c r="AO210"/>
  <c r="AO209"/>
  <c r="AO208"/>
  <c r="AO207"/>
  <c r="AO206"/>
  <c r="AO205"/>
  <c r="AO204"/>
  <c r="AO203"/>
  <c r="AO202"/>
  <c r="AO201"/>
  <c r="AO200"/>
  <c r="AO199"/>
  <c r="AO198"/>
  <c r="AO197"/>
  <c r="AO196"/>
  <c r="AO195"/>
  <c r="AO194"/>
  <c r="AO193"/>
  <c r="AN309"/>
  <c r="AN308"/>
  <c r="AN307"/>
  <c r="AN306"/>
  <c r="AN305"/>
  <c r="AN304"/>
  <c r="AN303"/>
  <c r="AN302"/>
  <c r="AN301"/>
  <c r="AN300"/>
  <c r="AN299"/>
  <c r="AN298"/>
  <c r="AN297"/>
  <c r="AN296"/>
  <c r="AN295"/>
  <c r="AN294"/>
  <c r="AN293"/>
  <c r="AN292"/>
  <c r="AN291"/>
  <c r="AN290"/>
  <c r="AN289"/>
  <c r="AN288"/>
  <c r="AN287"/>
  <c r="AN286"/>
  <c r="AN285"/>
  <c r="AN284"/>
  <c r="AN283"/>
  <c r="AN282"/>
  <c r="AN281"/>
  <c r="AN280"/>
  <c r="AN279"/>
  <c r="AN278"/>
  <c r="AN277"/>
  <c r="AN276"/>
  <c r="AN275"/>
  <c r="AN274"/>
  <c r="AN273"/>
  <c r="AN272"/>
  <c r="AN271"/>
  <c r="AN270"/>
  <c r="AN269"/>
  <c r="AN268"/>
  <c r="AN267"/>
  <c r="AN266"/>
  <c r="AN265"/>
  <c r="AN264"/>
  <c r="AN263"/>
  <c r="AN262"/>
  <c r="AN261"/>
  <c r="AN260"/>
  <c r="AN259"/>
  <c r="AN258"/>
  <c r="AN257"/>
  <c r="AN256"/>
  <c r="AN255"/>
  <c r="AN254"/>
  <c r="AN253"/>
  <c r="AN252"/>
  <c r="AN251"/>
  <c r="AN250"/>
  <c r="AN249"/>
  <c r="AN248"/>
  <c r="AN247"/>
  <c r="AN246"/>
  <c r="AN245"/>
  <c r="AN244"/>
  <c r="AN243"/>
  <c r="AN242"/>
  <c r="AN241"/>
  <c r="AN240"/>
  <c r="AN239"/>
  <c r="AN238"/>
  <c r="AN237"/>
  <c r="AN236"/>
  <c r="AN235"/>
  <c r="AN234"/>
  <c r="AN233"/>
  <c r="AN232"/>
  <c r="AN231"/>
  <c r="AN230"/>
  <c r="AN229"/>
  <c r="AN228"/>
  <c r="AN227"/>
  <c r="AN226"/>
  <c r="AN225"/>
  <c r="AN224"/>
  <c r="AN223"/>
  <c r="AN222"/>
  <c r="AN221"/>
  <c r="AN220"/>
  <c r="AN219"/>
  <c r="AN218"/>
  <c r="AN217"/>
  <c r="AN216"/>
  <c r="AN215"/>
  <c r="AN214"/>
  <c r="AN213"/>
  <c r="AN212"/>
  <c r="AN211"/>
  <c r="AN210"/>
  <c r="AN209"/>
  <c r="AN208"/>
  <c r="AN207"/>
  <c r="AN206"/>
  <c r="AN205"/>
  <c r="AN204"/>
  <c r="AN203"/>
  <c r="AN202"/>
  <c r="AN201"/>
  <c r="AN200"/>
  <c r="AN199"/>
  <c r="AN198"/>
  <c r="AN197"/>
  <c r="AN196"/>
  <c r="AN195"/>
  <c r="AN194"/>
  <c r="AN193"/>
  <c r="AM309"/>
  <c r="AM308"/>
  <c r="AM307"/>
  <c r="AM306"/>
  <c r="AM305"/>
  <c r="AM304"/>
  <c r="AM303"/>
  <c r="AM302"/>
  <c r="AM301"/>
  <c r="AM300"/>
  <c r="AM299"/>
  <c r="AM298"/>
  <c r="AM297"/>
  <c r="AM296"/>
  <c r="AM295"/>
  <c r="AM294"/>
  <c r="AM293"/>
  <c r="AM292"/>
  <c r="AM291"/>
  <c r="AM290"/>
  <c r="AM289"/>
  <c r="AM288"/>
  <c r="AM287"/>
  <c r="AM286"/>
  <c r="AM285"/>
  <c r="AM284"/>
  <c r="AM283"/>
  <c r="AM282"/>
  <c r="AM281"/>
  <c r="AM280"/>
  <c r="AM279"/>
  <c r="AM278"/>
  <c r="AM277"/>
  <c r="AM276"/>
  <c r="AM275"/>
  <c r="AM274"/>
  <c r="AM273"/>
  <c r="AM272"/>
  <c r="AM271"/>
  <c r="AM270"/>
  <c r="AM269"/>
  <c r="AM268"/>
  <c r="AM267"/>
  <c r="AM266"/>
  <c r="AM265"/>
  <c r="AM264"/>
  <c r="AM263"/>
  <c r="AM262"/>
  <c r="AM261"/>
  <c r="AM260"/>
  <c r="AM259"/>
  <c r="AM258"/>
  <c r="AM257"/>
  <c r="AM256"/>
  <c r="AM255"/>
  <c r="AM254"/>
  <c r="AM253"/>
  <c r="AM252"/>
  <c r="AM251"/>
  <c r="AM250"/>
  <c r="AM249"/>
  <c r="AM248"/>
  <c r="AM247"/>
  <c r="AM246"/>
  <c r="AM245"/>
  <c r="AM244"/>
  <c r="AM243"/>
  <c r="AM242"/>
  <c r="AM241"/>
  <c r="AM240"/>
  <c r="AM239"/>
  <c r="AM238"/>
  <c r="AM237"/>
  <c r="AM236"/>
  <c r="AM235"/>
  <c r="AM234"/>
  <c r="AM233"/>
  <c r="AM232"/>
  <c r="AM231"/>
  <c r="AM230"/>
  <c r="AM229"/>
  <c r="AM228"/>
  <c r="AM227"/>
  <c r="AM226"/>
  <c r="AM225"/>
  <c r="AM224"/>
  <c r="AM223"/>
  <c r="AM222"/>
  <c r="AM221"/>
  <c r="AM220"/>
  <c r="AM219"/>
  <c r="AM218"/>
  <c r="AM217"/>
  <c r="AM216"/>
  <c r="AM215"/>
  <c r="AM214"/>
  <c r="AM213"/>
  <c r="AM212"/>
  <c r="AM211"/>
  <c r="AM210"/>
  <c r="AM209"/>
  <c r="AM208"/>
  <c r="AM207"/>
  <c r="AM206"/>
  <c r="AM205"/>
  <c r="AM204"/>
  <c r="AM203"/>
  <c r="AM202"/>
  <c r="AM201"/>
  <c r="AM200"/>
  <c r="AM199"/>
  <c r="AM198"/>
  <c r="AM197"/>
  <c r="AM196"/>
  <c r="AM195"/>
  <c r="AM194"/>
  <c r="AM193"/>
  <c r="AL309"/>
  <c r="AK309"/>
  <c r="AL308"/>
  <c r="AK308"/>
  <c r="AL307"/>
  <c r="AK307"/>
  <c r="AL306"/>
  <c r="AK306"/>
  <c r="AL305"/>
  <c r="AK305"/>
  <c r="AL304"/>
  <c r="AK304"/>
  <c r="AL303"/>
  <c r="AK303"/>
  <c r="AL302"/>
  <c r="AK302"/>
  <c r="AL301"/>
  <c r="AK301"/>
  <c r="AL300"/>
  <c r="AK300"/>
  <c r="AL299"/>
  <c r="AK299"/>
  <c r="AL298"/>
  <c r="AK298"/>
  <c r="AL297"/>
  <c r="AK297"/>
  <c r="AL296"/>
  <c r="AK296"/>
  <c r="AL295"/>
  <c r="AK295"/>
  <c r="AL294"/>
  <c r="AK294"/>
  <c r="AL293"/>
  <c r="AK293"/>
  <c r="AL292"/>
  <c r="AK292"/>
  <c r="AL291"/>
  <c r="AK291"/>
  <c r="AL290"/>
  <c r="AK290"/>
  <c r="AL289"/>
  <c r="AK289"/>
  <c r="AL288"/>
  <c r="AK288"/>
  <c r="AL287"/>
  <c r="AK287"/>
  <c r="AL286"/>
  <c r="AK286"/>
  <c r="AL285"/>
  <c r="AK285"/>
  <c r="AL284"/>
  <c r="AK284"/>
  <c r="AL283"/>
  <c r="AK283"/>
  <c r="AL282"/>
  <c r="AK282"/>
  <c r="AL281"/>
  <c r="AK281"/>
  <c r="AL280"/>
  <c r="AK280"/>
  <c r="AL279"/>
  <c r="AK279"/>
  <c r="AL278"/>
  <c r="AK278"/>
  <c r="AL277"/>
  <c r="AK277"/>
  <c r="AL276"/>
  <c r="AK276"/>
  <c r="AL275"/>
  <c r="AK275"/>
  <c r="AL274"/>
  <c r="AK274"/>
  <c r="AL273"/>
  <c r="AK273"/>
  <c r="AL272"/>
  <c r="AK272"/>
  <c r="AL271"/>
  <c r="AK271"/>
  <c r="AL270"/>
  <c r="AK270"/>
  <c r="AL269"/>
  <c r="AK269"/>
  <c r="AL268"/>
  <c r="AK268"/>
  <c r="AL267"/>
  <c r="AK267"/>
  <c r="AL266"/>
  <c r="AK266"/>
  <c r="AL265"/>
  <c r="AK265"/>
  <c r="AL264"/>
  <c r="AK264"/>
  <c r="AL263"/>
  <c r="AK263"/>
  <c r="AL262"/>
  <c r="AK262"/>
  <c r="AL261"/>
  <c r="AK261"/>
  <c r="AL260"/>
  <c r="AK260"/>
  <c r="AL259"/>
  <c r="AK259"/>
  <c r="AL258"/>
  <c r="AK258"/>
  <c r="AL257"/>
  <c r="AK257"/>
  <c r="AL256"/>
  <c r="AK256"/>
  <c r="AL255"/>
  <c r="AK255"/>
  <c r="AL254"/>
  <c r="AK254"/>
  <c r="AL253"/>
  <c r="AK253"/>
  <c r="AL252"/>
  <c r="AK252"/>
  <c r="AL251"/>
  <c r="AK251"/>
  <c r="AL250"/>
  <c r="AK250"/>
  <c r="AL249"/>
  <c r="AK249"/>
  <c r="AL248"/>
  <c r="AK248"/>
  <c r="AL247"/>
  <c r="AK247"/>
  <c r="AL246"/>
  <c r="AK246"/>
  <c r="AL245"/>
  <c r="AK245"/>
  <c r="AL244"/>
  <c r="AK244"/>
  <c r="AL243"/>
  <c r="AK243"/>
  <c r="AL242"/>
  <c r="AK242"/>
  <c r="AL241"/>
  <c r="AK241"/>
  <c r="AL240"/>
  <c r="AK240"/>
  <c r="AL239"/>
  <c r="AK239"/>
  <c r="AL238"/>
  <c r="AK238"/>
  <c r="AL237"/>
  <c r="AK237"/>
  <c r="AL236"/>
  <c r="AK236"/>
  <c r="AL235"/>
  <c r="AK235"/>
  <c r="AL234"/>
  <c r="AK234"/>
  <c r="AL233"/>
  <c r="AK233"/>
  <c r="AL232"/>
  <c r="AK232"/>
  <c r="AL231"/>
  <c r="AK231"/>
  <c r="AL230"/>
  <c r="AK230"/>
  <c r="AL229"/>
  <c r="AK229"/>
  <c r="AL228"/>
  <c r="AK228"/>
  <c r="AL227"/>
  <c r="AK227"/>
  <c r="AL226"/>
  <c r="AK226"/>
  <c r="AL225"/>
  <c r="AK225"/>
  <c r="AL224"/>
  <c r="AK224"/>
  <c r="AL223"/>
  <c r="AK223"/>
  <c r="AL222"/>
  <c r="AK222"/>
  <c r="AL221"/>
  <c r="AK221"/>
  <c r="AL220"/>
  <c r="AK220"/>
  <c r="AL219"/>
  <c r="AK219"/>
  <c r="AL218"/>
  <c r="AK218"/>
  <c r="AL217"/>
  <c r="AK217"/>
  <c r="AL216"/>
  <c r="AK216"/>
  <c r="AL215"/>
  <c r="AK215"/>
  <c r="AL214"/>
  <c r="AK214"/>
  <c r="AL213"/>
  <c r="AK213"/>
  <c r="AL212"/>
  <c r="AK212"/>
  <c r="AL211"/>
  <c r="AK211"/>
  <c r="AL210"/>
  <c r="AK210"/>
  <c r="AL209"/>
  <c r="AK209"/>
  <c r="AL208"/>
  <c r="AK208"/>
  <c r="AL207"/>
  <c r="AK207"/>
  <c r="AL206"/>
  <c r="AK206"/>
  <c r="AL205"/>
  <c r="AK205"/>
  <c r="AL204"/>
  <c r="AK204"/>
  <c r="AL203"/>
  <c r="AK203"/>
  <c r="AL202"/>
  <c r="AK202"/>
  <c r="AL201"/>
  <c r="AK201"/>
  <c r="AL200"/>
  <c r="AK200"/>
  <c r="AL199"/>
  <c r="AK199"/>
  <c r="AL198"/>
  <c r="AK198"/>
  <c r="AL197"/>
  <c r="AK197"/>
  <c r="AL196"/>
  <c r="AK196"/>
  <c r="AL195"/>
  <c r="AK195"/>
  <c r="AL194"/>
  <c r="AK194"/>
  <c r="AL193"/>
  <c r="AK193"/>
  <c r="AJ309"/>
  <c r="AI309"/>
  <c r="AJ308"/>
  <c r="AI308"/>
  <c r="AJ307"/>
  <c r="AI307"/>
  <c r="AJ306"/>
  <c r="AI306"/>
  <c r="AJ305"/>
  <c r="AI305"/>
  <c r="AJ304"/>
  <c r="AI304"/>
  <c r="AJ303"/>
  <c r="AI303"/>
  <c r="AJ302"/>
  <c r="AI302"/>
  <c r="AJ301"/>
  <c r="AI301"/>
  <c r="AJ300"/>
  <c r="AI300"/>
  <c r="AJ299"/>
  <c r="AI299"/>
  <c r="AJ298"/>
  <c r="AI298"/>
  <c r="AJ297"/>
  <c r="AI297"/>
  <c r="AJ296"/>
  <c r="AI296"/>
  <c r="AJ295"/>
  <c r="AI295"/>
  <c r="AJ294"/>
  <c r="AI294"/>
  <c r="AJ293"/>
  <c r="AI293"/>
  <c r="AJ292"/>
  <c r="AI292"/>
  <c r="AJ291"/>
  <c r="AI291"/>
  <c r="AJ290"/>
  <c r="AI290"/>
  <c r="AJ289"/>
  <c r="AI289"/>
  <c r="AJ288"/>
  <c r="AI288"/>
  <c r="AJ287"/>
  <c r="AI287"/>
  <c r="AJ286"/>
  <c r="AI286"/>
  <c r="AJ285"/>
  <c r="AI285"/>
  <c r="AJ284"/>
  <c r="AI284"/>
  <c r="AJ283"/>
  <c r="AI283"/>
  <c r="AJ282"/>
  <c r="AI282"/>
  <c r="AJ281"/>
  <c r="AI281"/>
  <c r="AJ280"/>
  <c r="AI280"/>
  <c r="AJ279"/>
  <c r="AI279"/>
  <c r="AJ278"/>
  <c r="AI278"/>
  <c r="AJ277"/>
  <c r="AI277"/>
  <c r="AJ276"/>
  <c r="AI276"/>
  <c r="AJ275"/>
  <c r="AI275"/>
  <c r="AJ274"/>
  <c r="AI274"/>
  <c r="AJ273"/>
  <c r="AI273"/>
  <c r="AJ272"/>
  <c r="AI272"/>
  <c r="AJ271"/>
  <c r="AI271"/>
  <c r="AJ270"/>
  <c r="AI270"/>
  <c r="AJ269"/>
  <c r="AI269"/>
  <c r="AJ268"/>
  <c r="AI268"/>
  <c r="AJ267"/>
  <c r="AI267"/>
  <c r="AJ266"/>
  <c r="AI266"/>
  <c r="AJ265"/>
  <c r="AI265"/>
  <c r="AJ264"/>
  <c r="AI264"/>
  <c r="AJ263"/>
  <c r="AI263"/>
  <c r="AJ262"/>
  <c r="AI262"/>
  <c r="AJ261"/>
  <c r="AI261"/>
  <c r="AJ260"/>
  <c r="AI260"/>
  <c r="AJ259"/>
  <c r="AI259"/>
  <c r="AJ258"/>
  <c r="AI258"/>
  <c r="AJ257"/>
  <c r="AI257"/>
  <c r="AJ256"/>
  <c r="AI256"/>
  <c r="AJ255"/>
  <c r="AI255"/>
  <c r="AJ254"/>
  <c r="AI254"/>
  <c r="AJ253"/>
  <c r="AI253"/>
  <c r="AJ252"/>
  <c r="AI252"/>
  <c r="AJ251"/>
  <c r="AI251"/>
  <c r="AJ250"/>
  <c r="AI250"/>
  <c r="AJ249"/>
  <c r="AI249"/>
  <c r="AJ248"/>
  <c r="AI248"/>
  <c r="AJ247"/>
  <c r="AI247"/>
  <c r="AJ246"/>
  <c r="AI246"/>
  <c r="AJ245"/>
  <c r="AI245"/>
  <c r="AJ244"/>
  <c r="AI244"/>
  <c r="AJ243"/>
  <c r="AI243"/>
  <c r="AJ242"/>
  <c r="AI242"/>
  <c r="AJ241"/>
  <c r="AI241"/>
  <c r="AJ240"/>
  <c r="AI240"/>
  <c r="AJ239"/>
  <c r="AI239"/>
  <c r="AJ238"/>
  <c r="AI238"/>
  <c r="AJ237"/>
  <c r="AI237"/>
  <c r="AJ236"/>
  <c r="AI236"/>
  <c r="AJ235"/>
  <c r="AI235"/>
  <c r="AJ234"/>
  <c r="AI234"/>
  <c r="AJ233"/>
  <c r="AI233"/>
  <c r="AJ232"/>
  <c r="AI232"/>
  <c r="AJ231"/>
  <c r="AI231"/>
  <c r="AJ230"/>
  <c r="AI230"/>
  <c r="AJ229"/>
  <c r="AI229"/>
  <c r="AJ228"/>
  <c r="AI228"/>
  <c r="AJ227"/>
  <c r="AI227"/>
  <c r="AJ226"/>
  <c r="AI226"/>
  <c r="AJ225"/>
  <c r="AI225"/>
  <c r="AJ224"/>
  <c r="AI224"/>
  <c r="AJ223"/>
  <c r="AI223"/>
  <c r="AJ222"/>
  <c r="AI222"/>
  <c r="AJ221"/>
  <c r="AI221"/>
  <c r="AJ220"/>
  <c r="AI220"/>
  <c r="AJ219"/>
  <c r="AI219"/>
  <c r="AJ218"/>
  <c r="AI218"/>
  <c r="AJ217"/>
  <c r="AI217"/>
  <c r="AJ216"/>
  <c r="AI216"/>
  <c r="AJ215"/>
  <c r="AI215"/>
  <c r="AJ214"/>
  <c r="AI214"/>
  <c r="AJ213"/>
  <c r="AI213"/>
  <c r="AJ212"/>
  <c r="AI212"/>
  <c r="AJ211"/>
  <c r="AI211"/>
  <c r="AJ210"/>
  <c r="AI210"/>
  <c r="AJ209"/>
  <c r="AI209"/>
  <c r="AJ208"/>
  <c r="AI208"/>
  <c r="AJ207"/>
  <c r="AI207"/>
  <c r="AJ206"/>
  <c r="AI206"/>
  <c r="AJ205"/>
  <c r="AI205"/>
  <c r="AJ204"/>
  <c r="AI204"/>
  <c r="AJ203"/>
  <c r="AI203"/>
  <c r="AJ202"/>
  <c r="AI202"/>
  <c r="AJ201"/>
  <c r="AI201"/>
  <c r="AJ200"/>
  <c r="AI200"/>
  <c r="AJ199"/>
  <c r="AI199"/>
  <c r="AJ198"/>
  <c r="AI198"/>
  <c r="AJ197"/>
  <c r="AI197"/>
  <c r="AJ196"/>
  <c r="AI196"/>
  <c r="AJ195"/>
  <c r="AI195"/>
  <c r="AJ194"/>
  <c r="AI194"/>
  <c r="AJ193"/>
  <c r="AI193"/>
  <c r="AH309"/>
  <c r="AH308"/>
  <c r="AH307"/>
  <c r="AH306"/>
  <c r="AH305"/>
  <c r="AH304"/>
  <c r="AH303"/>
  <c r="AH302"/>
  <c r="AH301"/>
  <c r="AH300"/>
  <c r="AH299"/>
  <c r="AH298"/>
  <c r="AH297"/>
  <c r="AH296"/>
  <c r="AH295"/>
  <c r="AH294"/>
  <c r="AH293"/>
  <c r="AH292"/>
  <c r="AH291"/>
  <c r="AH290"/>
  <c r="AH289"/>
  <c r="AH288"/>
  <c r="AH287"/>
  <c r="AH286"/>
  <c r="AH285"/>
  <c r="AH284"/>
  <c r="AH283"/>
  <c r="AH282"/>
  <c r="AH281"/>
  <c r="AH280"/>
  <c r="AH279"/>
  <c r="AH278"/>
  <c r="AH277"/>
  <c r="AH276"/>
  <c r="AH275"/>
  <c r="AH274"/>
  <c r="AH273"/>
  <c r="AH272"/>
  <c r="AH271"/>
  <c r="AH270"/>
  <c r="AH269"/>
  <c r="AH268"/>
  <c r="AH267"/>
  <c r="AH266"/>
  <c r="AH265"/>
  <c r="AH264"/>
  <c r="AH263"/>
  <c r="AH262"/>
  <c r="AH261"/>
  <c r="AH260"/>
  <c r="AH259"/>
  <c r="AH258"/>
  <c r="AH257"/>
  <c r="AH256"/>
  <c r="AH255"/>
  <c r="AH254"/>
  <c r="AH253"/>
  <c r="AH252"/>
  <c r="AH251"/>
  <c r="AH250"/>
  <c r="AH249"/>
  <c r="AH248"/>
  <c r="AH247"/>
  <c r="AH246"/>
  <c r="AH245"/>
  <c r="AH244"/>
  <c r="AH243"/>
  <c r="AH242"/>
  <c r="AH241"/>
  <c r="AH240"/>
  <c r="AH239"/>
  <c r="AH238"/>
  <c r="AH237"/>
  <c r="AH236"/>
  <c r="AH235"/>
  <c r="AH234"/>
  <c r="AH233"/>
  <c r="AH232"/>
  <c r="AH231"/>
  <c r="AH230"/>
  <c r="AH229"/>
  <c r="AH228"/>
  <c r="AH227"/>
  <c r="AH226"/>
  <c r="AH225"/>
  <c r="AH224"/>
  <c r="AH223"/>
  <c r="AH222"/>
  <c r="AH221"/>
  <c r="AH220"/>
  <c r="AH219"/>
  <c r="AH218"/>
  <c r="AH217"/>
  <c r="AH216"/>
  <c r="AH215"/>
  <c r="AH214"/>
  <c r="AH213"/>
  <c r="AH212"/>
  <c r="AH211"/>
  <c r="AH210"/>
  <c r="AH209"/>
  <c r="AH208"/>
  <c r="AH207"/>
  <c r="AH206"/>
  <c r="AH205"/>
  <c r="AH204"/>
  <c r="AH203"/>
  <c r="AH202"/>
  <c r="AH201"/>
  <c r="AH200"/>
  <c r="AH199"/>
  <c r="AH198"/>
  <c r="AH197"/>
  <c r="AH196"/>
  <c r="AH195"/>
  <c r="AH194"/>
  <c r="AH193"/>
  <c r="AG309"/>
  <c r="AG308"/>
  <c r="AG307"/>
  <c r="AG306"/>
  <c r="AG305"/>
  <c r="AG304"/>
  <c r="AG303"/>
  <c r="AG302"/>
  <c r="AG301"/>
  <c r="AG300"/>
  <c r="AG299"/>
  <c r="AG298"/>
  <c r="AG297"/>
  <c r="AG296"/>
  <c r="AG295"/>
  <c r="AG294"/>
  <c r="AG293"/>
  <c r="AG292"/>
  <c r="AG291"/>
  <c r="AG290"/>
  <c r="AG289"/>
  <c r="AG288"/>
  <c r="AG287"/>
  <c r="AG286"/>
  <c r="AG285"/>
  <c r="AG284"/>
  <c r="AG283"/>
  <c r="AG282"/>
  <c r="AG281"/>
  <c r="AG280"/>
  <c r="AG279"/>
  <c r="AG278"/>
  <c r="AG277"/>
  <c r="AG276"/>
  <c r="AG275"/>
  <c r="AG274"/>
  <c r="AG273"/>
  <c r="AG272"/>
  <c r="AG271"/>
  <c r="AG270"/>
  <c r="AG269"/>
  <c r="AG268"/>
  <c r="AG267"/>
  <c r="AG266"/>
  <c r="AG265"/>
  <c r="AG264"/>
  <c r="AG263"/>
  <c r="AG262"/>
  <c r="AG261"/>
  <c r="AG260"/>
  <c r="AG259"/>
  <c r="AG258"/>
  <c r="AG257"/>
  <c r="AG256"/>
  <c r="AG255"/>
  <c r="AG254"/>
  <c r="AG253"/>
  <c r="AG252"/>
  <c r="AG251"/>
  <c r="AG250"/>
  <c r="AG249"/>
  <c r="AG248"/>
  <c r="AG247"/>
  <c r="AG246"/>
  <c r="AG245"/>
  <c r="AG244"/>
  <c r="AG243"/>
  <c r="AG242"/>
  <c r="AG241"/>
  <c r="AG240"/>
  <c r="AG239"/>
  <c r="AG238"/>
  <c r="AG237"/>
  <c r="AG236"/>
  <c r="AG235"/>
  <c r="AG234"/>
  <c r="AG233"/>
  <c r="AG232"/>
  <c r="AG231"/>
  <c r="AG230"/>
  <c r="AG229"/>
  <c r="AG228"/>
  <c r="AG227"/>
  <c r="AG226"/>
  <c r="AG225"/>
  <c r="AG224"/>
  <c r="AG223"/>
  <c r="AG222"/>
  <c r="AG221"/>
  <c r="AG220"/>
  <c r="AG219"/>
  <c r="AG218"/>
  <c r="AG217"/>
  <c r="AG216"/>
  <c r="AG215"/>
  <c r="AG214"/>
  <c r="AG213"/>
  <c r="AG212"/>
  <c r="AG211"/>
  <c r="AG210"/>
  <c r="AG209"/>
  <c r="AG208"/>
  <c r="AG207"/>
  <c r="AG206"/>
  <c r="AG205"/>
  <c r="AG204"/>
  <c r="AG203"/>
  <c r="AG202"/>
  <c r="AG201"/>
  <c r="AG200"/>
  <c r="AG199"/>
  <c r="AG198"/>
  <c r="AG197"/>
  <c r="AG196"/>
  <c r="AG195"/>
  <c r="AG194"/>
  <c r="AG193"/>
  <c r="AF309"/>
  <c r="AF308"/>
  <c r="AF307"/>
  <c r="AF306"/>
  <c r="AF305"/>
  <c r="AF304"/>
  <c r="AF303"/>
  <c r="AF302"/>
  <c r="AF301"/>
  <c r="AF300"/>
  <c r="AF299"/>
  <c r="AF298"/>
  <c r="AF297"/>
  <c r="AF296"/>
  <c r="AF295"/>
  <c r="AF294"/>
  <c r="AF293"/>
  <c r="AF292"/>
  <c r="AF291"/>
  <c r="AF290"/>
  <c r="AF289"/>
  <c r="AF288"/>
  <c r="AF287"/>
  <c r="AF286"/>
  <c r="AF285"/>
  <c r="AF284"/>
  <c r="AF283"/>
  <c r="AF282"/>
  <c r="AF281"/>
  <c r="AF280"/>
  <c r="AF279"/>
  <c r="AF278"/>
  <c r="AF277"/>
  <c r="AF276"/>
  <c r="AF275"/>
  <c r="AF274"/>
  <c r="AF273"/>
  <c r="AF272"/>
  <c r="AF271"/>
  <c r="AF270"/>
  <c r="AF269"/>
  <c r="AF268"/>
  <c r="AF267"/>
  <c r="AF266"/>
  <c r="AF265"/>
  <c r="AF264"/>
  <c r="AF263"/>
  <c r="AF262"/>
  <c r="AF261"/>
  <c r="AF260"/>
  <c r="AF259"/>
  <c r="AF258"/>
  <c r="AF257"/>
  <c r="AF256"/>
  <c r="AF255"/>
  <c r="AF254"/>
  <c r="AF253"/>
  <c r="AF252"/>
  <c r="AF251"/>
  <c r="AF250"/>
  <c r="AF249"/>
  <c r="AF248"/>
  <c r="AF247"/>
  <c r="AF246"/>
  <c r="AF245"/>
  <c r="AF244"/>
  <c r="AF243"/>
  <c r="AF242"/>
  <c r="AF241"/>
  <c r="AF240"/>
  <c r="AF239"/>
  <c r="AF238"/>
  <c r="AF237"/>
  <c r="AF236"/>
  <c r="AF235"/>
  <c r="AF234"/>
  <c r="AF233"/>
  <c r="AF232"/>
  <c r="AF231"/>
  <c r="AF230"/>
  <c r="AF229"/>
  <c r="AF228"/>
  <c r="AF227"/>
  <c r="AF226"/>
  <c r="AF225"/>
  <c r="AF224"/>
  <c r="AF223"/>
  <c r="AF222"/>
  <c r="AF221"/>
  <c r="AF220"/>
  <c r="AF219"/>
  <c r="AF218"/>
  <c r="AF217"/>
  <c r="AF216"/>
  <c r="AF215"/>
  <c r="AF214"/>
  <c r="AF213"/>
  <c r="AF212"/>
  <c r="AF211"/>
  <c r="AF210"/>
  <c r="AF209"/>
  <c r="AF208"/>
  <c r="AF207"/>
  <c r="AF206"/>
  <c r="AF205"/>
  <c r="AF204"/>
  <c r="AF203"/>
  <c r="AF202"/>
  <c r="AF201"/>
  <c r="AF200"/>
  <c r="AF199"/>
  <c r="AF198"/>
  <c r="AF197"/>
  <c r="AF196"/>
  <c r="AF195"/>
  <c r="AF194"/>
  <c r="AF193"/>
  <c r="AE309"/>
  <c r="AE308"/>
  <c r="AE307"/>
  <c r="AE306"/>
  <c r="AE305"/>
  <c r="AE304"/>
  <c r="AE303"/>
  <c r="AE302"/>
  <c r="AE301"/>
  <c r="AE300"/>
  <c r="AE299"/>
  <c r="AE298"/>
  <c r="AE297"/>
  <c r="AE296"/>
  <c r="AE295"/>
  <c r="AE294"/>
  <c r="AE293"/>
  <c r="AE292"/>
  <c r="AE291"/>
  <c r="AE290"/>
  <c r="AE289"/>
  <c r="AE288"/>
  <c r="AE287"/>
  <c r="AE286"/>
  <c r="AE285"/>
  <c r="AE284"/>
  <c r="AE283"/>
  <c r="AE282"/>
  <c r="AE281"/>
  <c r="AE280"/>
  <c r="AE279"/>
  <c r="AE278"/>
  <c r="AE277"/>
  <c r="AE276"/>
  <c r="AE275"/>
  <c r="AE274"/>
  <c r="AE273"/>
  <c r="AE272"/>
  <c r="AE271"/>
  <c r="AE270"/>
  <c r="AE269"/>
  <c r="AE268"/>
  <c r="AE267"/>
  <c r="AE266"/>
  <c r="AE265"/>
  <c r="AE264"/>
  <c r="AE263"/>
  <c r="AE262"/>
  <c r="AE261"/>
  <c r="AE260"/>
  <c r="AE259"/>
  <c r="AE258"/>
  <c r="AE257"/>
  <c r="AE256"/>
  <c r="AE255"/>
  <c r="AE254"/>
  <c r="AE253"/>
  <c r="AE252"/>
  <c r="AE251"/>
  <c r="AE250"/>
  <c r="AE249"/>
  <c r="AE248"/>
  <c r="AE247"/>
  <c r="AE246"/>
  <c r="AE245"/>
  <c r="AE244"/>
  <c r="AE243"/>
  <c r="AE242"/>
  <c r="AE241"/>
  <c r="AE240"/>
  <c r="AE239"/>
  <c r="AE238"/>
  <c r="AE237"/>
  <c r="AE236"/>
  <c r="AE235"/>
  <c r="AE234"/>
  <c r="AE233"/>
  <c r="AE232"/>
  <c r="AE231"/>
  <c r="AE230"/>
  <c r="AE229"/>
  <c r="AE228"/>
  <c r="AE227"/>
  <c r="AE226"/>
  <c r="AE225"/>
  <c r="AE224"/>
  <c r="AE223"/>
  <c r="AE222"/>
  <c r="AE221"/>
  <c r="AE220"/>
  <c r="AE219"/>
  <c r="AE218"/>
  <c r="AE217"/>
  <c r="AE216"/>
  <c r="AE215"/>
  <c r="AE214"/>
  <c r="AE213"/>
  <c r="AE212"/>
  <c r="AE211"/>
  <c r="AE210"/>
  <c r="AE209"/>
  <c r="AE208"/>
  <c r="AE207"/>
  <c r="AE206"/>
  <c r="AE205"/>
  <c r="AE204"/>
  <c r="AE203"/>
  <c r="AE202"/>
  <c r="AE201"/>
  <c r="AE200"/>
  <c r="AE199"/>
  <c r="AE198"/>
  <c r="AE197"/>
  <c r="AE196"/>
  <c r="AE195"/>
  <c r="AE194"/>
  <c r="AE193"/>
  <c r="AD309"/>
  <c r="AD308"/>
  <c r="AD307"/>
  <c r="AD306"/>
  <c r="AD305"/>
  <c r="AD304"/>
  <c r="AD303"/>
  <c r="AD302"/>
  <c r="AD301"/>
  <c r="AD300"/>
  <c r="AD299"/>
  <c r="AD298"/>
  <c r="AD297"/>
  <c r="AD296"/>
  <c r="AD295"/>
  <c r="AD294"/>
  <c r="AD293"/>
  <c r="AD292"/>
  <c r="AD291"/>
  <c r="AD290"/>
  <c r="AD289"/>
  <c r="AD288"/>
  <c r="AD287"/>
  <c r="AD286"/>
  <c r="AD285"/>
  <c r="AD284"/>
  <c r="AD283"/>
  <c r="AD282"/>
  <c r="AD281"/>
  <c r="AD280"/>
  <c r="AD279"/>
  <c r="AD278"/>
  <c r="AD277"/>
  <c r="AD276"/>
  <c r="AD275"/>
  <c r="AD274"/>
  <c r="AD273"/>
  <c r="AD272"/>
  <c r="AD271"/>
  <c r="AD270"/>
  <c r="AD269"/>
  <c r="AD268"/>
  <c r="AD267"/>
  <c r="AD266"/>
  <c r="AD265"/>
  <c r="AD264"/>
  <c r="AD263"/>
  <c r="AD262"/>
  <c r="AD261"/>
  <c r="AD260"/>
  <c r="AD259"/>
  <c r="AD258"/>
  <c r="AD257"/>
  <c r="AD256"/>
  <c r="AD255"/>
  <c r="AD254"/>
  <c r="AD253"/>
  <c r="AD252"/>
  <c r="AD251"/>
  <c r="AD250"/>
  <c r="AD249"/>
  <c r="AD248"/>
  <c r="AD247"/>
  <c r="AD246"/>
  <c r="AD245"/>
  <c r="AD244"/>
  <c r="AD243"/>
  <c r="AD242"/>
  <c r="AD241"/>
  <c r="AD240"/>
  <c r="AD239"/>
  <c r="AD238"/>
  <c r="AD237"/>
  <c r="AD236"/>
  <c r="AD235"/>
  <c r="AD234"/>
  <c r="AD233"/>
  <c r="AD232"/>
  <c r="AD231"/>
  <c r="AD230"/>
  <c r="AD229"/>
  <c r="AD228"/>
  <c r="AD227"/>
  <c r="AD226"/>
  <c r="AD225"/>
  <c r="AD224"/>
  <c r="AD223"/>
  <c r="AD222"/>
  <c r="AD221"/>
  <c r="AD220"/>
  <c r="AD219"/>
  <c r="AD218"/>
  <c r="AD217"/>
  <c r="AD216"/>
  <c r="AD215"/>
  <c r="AD214"/>
  <c r="AD213"/>
  <c r="AD212"/>
  <c r="AD211"/>
  <c r="AD210"/>
  <c r="AD209"/>
  <c r="AD208"/>
  <c r="AD207"/>
  <c r="AD206"/>
  <c r="AD205"/>
  <c r="AD204"/>
  <c r="AD203"/>
  <c r="AD202"/>
  <c r="AD201"/>
  <c r="AD200"/>
  <c r="AD199"/>
  <c r="AD198"/>
  <c r="AD197"/>
  <c r="AD196"/>
  <c r="AD195"/>
  <c r="AD194"/>
  <c r="AD193"/>
  <c r="AC309"/>
  <c r="AC308"/>
  <c r="AC307"/>
  <c r="AC306"/>
  <c r="AC305"/>
  <c r="AC304"/>
  <c r="AC303"/>
  <c r="AC302"/>
  <c r="AC301"/>
  <c r="AC300"/>
  <c r="AC299"/>
  <c r="AC298"/>
  <c r="AC297"/>
  <c r="AC296"/>
  <c r="AC295"/>
  <c r="AC294"/>
  <c r="AC293"/>
  <c r="AC292"/>
  <c r="AC291"/>
  <c r="AC290"/>
  <c r="AC289"/>
  <c r="AC288"/>
  <c r="AC287"/>
  <c r="AC286"/>
  <c r="AC285"/>
  <c r="AC284"/>
  <c r="AC283"/>
  <c r="AC282"/>
  <c r="AC281"/>
  <c r="AC280"/>
  <c r="AC279"/>
  <c r="AC278"/>
  <c r="AC277"/>
  <c r="AC276"/>
  <c r="AC275"/>
  <c r="AC274"/>
  <c r="AC273"/>
  <c r="AC272"/>
  <c r="AC271"/>
  <c r="AC270"/>
  <c r="AC269"/>
  <c r="AC268"/>
  <c r="AC267"/>
  <c r="AC266"/>
  <c r="AC265"/>
  <c r="AC264"/>
  <c r="AC263"/>
  <c r="AC262"/>
  <c r="AC261"/>
  <c r="AC260"/>
  <c r="AC259"/>
  <c r="AC258"/>
  <c r="AC257"/>
  <c r="AC256"/>
  <c r="AC255"/>
  <c r="AC254"/>
  <c r="AC253"/>
  <c r="AC252"/>
  <c r="AC251"/>
  <c r="AC250"/>
  <c r="AC249"/>
  <c r="AC248"/>
  <c r="AC247"/>
  <c r="AC246"/>
  <c r="AC245"/>
  <c r="AC244"/>
  <c r="AC243"/>
  <c r="AC242"/>
  <c r="AC241"/>
  <c r="AC240"/>
  <c r="AC239"/>
  <c r="AC238"/>
  <c r="AC237"/>
  <c r="AC236"/>
  <c r="AC235"/>
  <c r="AC234"/>
  <c r="AC233"/>
  <c r="AC232"/>
  <c r="AC231"/>
  <c r="AC230"/>
  <c r="AC229"/>
  <c r="AC228"/>
  <c r="AC227"/>
  <c r="AC226"/>
  <c r="AC225"/>
  <c r="AC224"/>
  <c r="AC223"/>
  <c r="AC222"/>
  <c r="AC221"/>
  <c r="AC220"/>
  <c r="AC219"/>
  <c r="AC218"/>
  <c r="AC217"/>
  <c r="AC216"/>
  <c r="AC215"/>
  <c r="AC214"/>
  <c r="AC213"/>
  <c r="AC212"/>
  <c r="AC211"/>
  <c r="AC210"/>
  <c r="AC209"/>
  <c r="AC208"/>
  <c r="AC207"/>
  <c r="AC206"/>
  <c r="AC205"/>
  <c r="AC204"/>
  <c r="AC203"/>
  <c r="AC202"/>
  <c r="AC201"/>
  <c r="AC200"/>
  <c r="AC199"/>
  <c r="AC198"/>
  <c r="AC197"/>
  <c r="AC196"/>
  <c r="AC195"/>
  <c r="AC194"/>
  <c r="AC193"/>
  <c r="AB309"/>
  <c r="AB308"/>
  <c r="AB307"/>
  <c r="AB306"/>
  <c r="AB305"/>
  <c r="AB304"/>
  <c r="AB303"/>
  <c r="AB302"/>
  <c r="AB301"/>
  <c r="AB300"/>
  <c r="AB299"/>
  <c r="AB298"/>
  <c r="AB297"/>
  <c r="AB296"/>
  <c r="AB295"/>
  <c r="AB294"/>
  <c r="AB293"/>
  <c r="AB292"/>
  <c r="AB291"/>
  <c r="AB290"/>
  <c r="AB289"/>
  <c r="AB288"/>
  <c r="AB287"/>
  <c r="AB286"/>
  <c r="AB285"/>
  <c r="AB284"/>
  <c r="AB283"/>
  <c r="AB282"/>
  <c r="AB281"/>
  <c r="AB280"/>
  <c r="AB279"/>
  <c r="AB278"/>
  <c r="AB277"/>
  <c r="AB276"/>
  <c r="AB275"/>
  <c r="AB274"/>
  <c r="AB273"/>
  <c r="AB272"/>
  <c r="AB271"/>
  <c r="AB270"/>
  <c r="AB269"/>
  <c r="AB268"/>
  <c r="AB267"/>
  <c r="AB266"/>
  <c r="AB265"/>
  <c r="AB264"/>
  <c r="AB263"/>
  <c r="AB262"/>
  <c r="AB261"/>
  <c r="AB260"/>
  <c r="AB259"/>
  <c r="AB258"/>
  <c r="AB257"/>
  <c r="AB256"/>
  <c r="AB255"/>
  <c r="AB254"/>
  <c r="AB253"/>
  <c r="AB252"/>
  <c r="AB251"/>
  <c r="AB250"/>
  <c r="AB249"/>
  <c r="AB248"/>
  <c r="AB247"/>
  <c r="AB246"/>
  <c r="AB245"/>
  <c r="AB244"/>
  <c r="AB243"/>
  <c r="AB242"/>
  <c r="AB241"/>
  <c r="AB240"/>
  <c r="AB239"/>
  <c r="AB238"/>
  <c r="AB237"/>
  <c r="AB236"/>
  <c r="AB235"/>
  <c r="AB234"/>
  <c r="AB233"/>
  <c r="AB232"/>
  <c r="AB231"/>
  <c r="AB230"/>
  <c r="AB229"/>
  <c r="AB228"/>
  <c r="AB227"/>
  <c r="AB226"/>
  <c r="AB225"/>
  <c r="AB224"/>
  <c r="AB223"/>
  <c r="AB222"/>
  <c r="AB221"/>
  <c r="AB220"/>
  <c r="AB219"/>
  <c r="AB218"/>
  <c r="AB217"/>
  <c r="AB216"/>
  <c r="AB215"/>
  <c r="AB214"/>
  <c r="AB213"/>
  <c r="AB212"/>
  <c r="AB211"/>
  <c r="AB210"/>
  <c r="AB209"/>
  <c r="AB208"/>
  <c r="AB207"/>
  <c r="AB206"/>
  <c r="AB205"/>
  <c r="AB204"/>
  <c r="AB203"/>
  <c r="AB202"/>
  <c r="AB201"/>
  <c r="AB200"/>
  <c r="AB199"/>
  <c r="AB198"/>
  <c r="AB197"/>
  <c r="AB196"/>
  <c r="AB195"/>
  <c r="AB194"/>
  <c r="AB193"/>
  <c r="AA309"/>
  <c r="AA308"/>
  <c r="AA307"/>
  <c r="AA306"/>
  <c r="AA305"/>
  <c r="AA304"/>
  <c r="AA303"/>
  <c r="AA302"/>
  <c r="AA301"/>
  <c r="AA300"/>
  <c r="AA299"/>
  <c r="AA298"/>
  <c r="AA297"/>
  <c r="AA296"/>
  <c r="AA295"/>
  <c r="AA294"/>
  <c r="AA293"/>
  <c r="AA292"/>
  <c r="AA291"/>
  <c r="AA290"/>
  <c r="AA289"/>
  <c r="AA288"/>
  <c r="AA287"/>
  <c r="AA286"/>
  <c r="AA285"/>
  <c r="AA284"/>
  <c r="AA283"/>
  <c r="AA282"/>
  <c r="AA281"/>
  <c r="AA280"/>
  <c r="AA279"/>
  <c r="AA278"/>
  <c r="AA277"/>
  <c r="AA276"/>
  <c r="AA275"/>
  <c r="AA274"/>
  <c r="AA273"/>
  <c r="AA272"/>
  <c r="AA271"/>
  <c r="AA270"/>
  <c r="AA269"/>
  <c r="AA268"/>
  <c r="AA267"/>
  <c r="AA266"/>
  <c r="AA265"/>
  <c r="AA264"/>
  <c r="AA263"/>
  <c r="AA262"/>
  <c r="AA261"/>
  <c r="AA260"/>
  <c r="AA259"/>
  <c r="AA258"/>
  <c r="AA257"/>
  <c r="AA256"/>
  <c r="AA255"/>
  <c r="AA254"/>
  <c r="AA253"/>
  <c r="AA252"/>
  <c r="AA251"/>
  <c r="AA250"/>
  <c r="AA249"/>
  <c r="AA248"/>
  <c r="AA247"/>
  <c r="AA246"/>
  <c r="AA245"/>
  <c r="AA244"/>
  <c r="AA243"/>
  <c r="AA242"/>
  <c r="AA241"/>
  <c r="AA240"/>
  <c r="AA239"/>
  <c r="AA238"/>
  <c r="AA237"/>
  <c r="AA236"/>
  <c r="AA235"/>
  <c r="AA234"/>
  <c r="AA233"/>
  <c r="AA232"/>
  <c r="AA231"/>
  <c r="AA230"/>
  <c r="AA229"/>
  <c r="AA228"/>
  <c r="AA227"/>
  <c r="AA226"/>
  <c r="AA225"/>
  <c r="AA224"/>
  <c r="AA223"/>
  <c r="AA222"/>
  <c r="AA221"/>
  <c r="AA220"/>
  <c r="AA219"/>
  <c r="AA218"/>
  <c r="AA217"/>
  <c r="AA216"/>
  <c r="AA215"/>
  <c r="AA214"/>
  <c r="AA213"/>
  <c r="AA212"/>
  <c r="AA211"/>
  <c r="AA210"/>
  <c r="AA209"/>
  <c r="AA208"/>
  <c r="AA207"/>
  <c r="AA206"/>
  <c r="AA205"/>
  <c r="AA204"/>
  <c r="AA203"/>
  <c r="AA202"/>
  <c r="AA201"/>
  <c r="AA200"/>
  <c r="AA199"/>
  <c r="AA198"/>
  <c r="AA197"/>
  <c r="AA196"/>
  <c r="AA195"/>
  <c r="AA194"/>
  <c r="AA193"/>
  <c r="Z309"/>
  <c r="Z308"/>
  <c r="Z307"/>
  <c r="Z306"/>
  <c r="Z305"/>
  <c r="Z304"/>
  <c r="Z303"/>
  <c r="Z302"/>
  <c r="Z301"/>
  <c r="Z300"/>
  <c r="Z299"/>
  <c r="Z298"/>
  <c r="Z297"/>
  <c r="Z296"/>
  <c r="Z295"/>
  <c r="Z294"/>
  <c r="Z293"/>
  <c r="Z292"/>
  <c r="Z291"/>
  <c r="Z290"/>
  <c r="Z289"/>
  <c r="Z288"/>
  <c r="Z287"/>
  <c r="Z286"/>
  <c r="Z285"/>
  <c r="Z284"/>
  <c r="Z283"/>
  <c r="Z282"/>
  <c r="Z281"/>
  <c r="Z280"/>
  <c r="Z279"/>
  <c r="Z278"/>
  <c r="Z277"/>
  <c r="Z276"/>
  <c r="Z275"/>
  <c r="Z274"/>
  <c r="Z273"/>
  <c r="Z272"/>
  <c r="Z271"/>
  <c r="Z270"/>
  <c r="Z269"/>
  <c r="Z268"/>
  <c r="Z267"/>
  <c r="Z266"/>
  <c r="Z265"/>
  <c r="Z264"/>
  <c r="Z263"/>
  <c r="Z262"/>
  <c r="Z261"/>
  <c r="Z260"/>
  <c r="Z259"/>
  <c r="Z258"/>
  <c r="Z257"/>
  <c r="Z256"/>
  <c r="Z255"/>
  <c r="Z254"/>
  <c r="Z253"/>
  <c r="Z252"/>
  <c r="Z251"/>
  <c r="Z250"/>
  <c r="Z249"/>
  <c r="Z248"/>
  <c r="Z247"/>
  <c r="Z246"/>
  <c r="Z245"/>
  <c r="Z244"/>
  <c r="Z243"/>
  <c r="Z242"/>
  <c r="Z241"/>
  <c r="Z240"/>
  <c r="Z239"/>
  <c r="Z238"/>
  <c r="Z237"/>
  <c r="Z236"/>
  <c r="Z235"/>
  <c r="Z234"/>
  <c r="Z233"/>
  <c r="Z232"/>
  <c r="Z231"/>
  <c r="Z230"/>
  <c r="Z229"/>
  <c r="Z228"/>
  <c r="Z227"/>
  <c r="Z226"/>
  <c r="Z225"/>
  <c r="Z224"/>
  <c r="Z223"/>
  <c r="Z222"/>
  <c r="Z221"/>
  <c r="Z220"/>
  <c r="Z219"/>
  <c r="Z218"/>
  <c r="Z217"/>
  <c r="Z216"/>
  <c r="Z215"/>
  <c r="Z214"/>
  <c r="Z213"/>
  <c r="Z212"/>
  <c r="Z211"/>
  <c r="Z210"/>
  <c r="Z209"/>
  <c r="Z208"/>
  <c r="Z207"/>
  <c r="Z206"/>
  <c r="Z205"/>
  <c r="Z204"/>
  <c r="Z203"/>
  <c r="Z202"/>
  <c r="Z201"/>
  <c r="Z200"/>
  <c r="Z199"/>
  <c r="Z198"/>
  <c r="Z197"/>
  <c r="Z196"/>
  <c r="Z195"/>
  <c r="Z194"/>
  <c r="Z193"/>
  <c r="Y309"/>
  <c r="Y308"/>
  <c r="Y307"/>
  <c r="Y306"/>
  <c r="Y305"/>
  <c r="Y304"/>
  <c r="Y303"/>
  <c r="Y302"/>
  <c r="Y301"/>
  <c r="Y300"/>
  <c r="Y299"/>
  <c r="Y298"/>
  <c r="Y297"/>
  <c r="Y296"/>
  <c r="Y295"/>
  <c r="Y294"/>
  <c r="Y293"/>
  <c r="Y292"/>
  <c r="Y291"/>
  <c r="Y290"/>
  <c r="Y289"/>
  <c r="Y288"/>
  <c r="Y287"/>
  <c r="Y286"/>
  <c r="Y285"/>
  <c r="Y284"/>
  <c r="Y283"/>
  <c r="Y282"/>
  <c r="Y281"/>
  <c r="Y280"/>
  <c r="Y279"/>
  <c r="Y278"/>
  <c r="Y277"/>
  <c r="Y276"/>
  <c r="Y275"/>
  <c r="Y274"/>
  <c r="Y273"/>
  <c r="Y272"/>
  <c r="Y271"/>
  <c r="Y270"/>
  <c r="Y269"/>
  <c r="Y268"/>
  <c r="Y267"/>
  <c r="Y266"/>
  <c r="Y265"/>
  <c r="Y264"/>
  <c r="Y263"/>
  <c r="Y262"/>
  <c r="Y261"/>
  <c r="Y260"/>
  <c r="Y259"/>
  <c r="Y258"/>
  <c r="Y257"/>
  <c r="Y256"/>
  <c r="Y255"/>
  <c r="Y254"/>
  <c r="Y253"/>
  <c r="Y252"/>
  <c r="Y251"/>
  <c r="Y250"/>
  <c r="Y249"/>
  <c r="Y248"/>
  <c r="Y247"/>
  <c r="Y246"/>
  <c r="Y245"/>
  <c r="Y244"/>
  <c r="Y243"/>
  <c r="Y242"/>
  <c r="Y241"/>
  <c r="Y240"/>
  <c r="Y239"/>
  <c r="Y238"/>
  <c r="Y237"/>
  <c r="Y236"/>
  <c r="Y235"/>
  <c r="Y234"/>
  <c r="Y233"/>
  <c r="Y232"/>
  <c r="Y231"/>
  <c r="Y230"/>
  <c r="Y229"/>
  <c r="Y228"/>
  <c r="Y227"/>
  <c r="Y226"/>
  <c r="Y225"/>
  <c r="Y224"/>
  <c r="Y223"/>
  <c r="Y222"/>
  <c r="Y221"/>
  <c r="Y220"/>
  <c r="Y219"/>
  <c r="Y218"/>
  <c r="Y217"/>
  <c r="Y216"/>
  <c r="Y215"/>
  <c r="Y214"/>
  <c r="Y213"/>
  <c r="Y212"/>
  <c r="Y211"/>
  <c r="Y210"/>
  <c r="Y209"/>
  <c r="Y208"/>
  <c r="Y207"/>
  <c r="Y206"/>
  <c r="Y205"/>
  <c r="Y204"/>
  <c r="Y203"/>
  <c r="Y202"/>
  <c r="Y201"/>
  <c r="Y200"/>
  <c r="Y199"/>
  <c r="Y198"/>
  <c r="Y197"/>
  <c r="Y196"/>
  <c r="Y195"/>
  <c r="Y194"/>
  <c r="Y193"/>
  <c r="Y191"/>
  <c r="X309"/>
  <c r="X308"/>
  <c r="X307"/>
  <c r="X306"/>
  <c r="X305"/>
  <c r="X304"/>
  <c r="X303"/>
  <c r="X302"/>
  <c r="X301"/>
  <c r="X300"/>
  <c r="X299"/>
  <c r="X298"/>
  <c r="X297"/>
  <c r="X296"/>
  <c r="X295"/>
  <c r="X294"/>
  <c r="X293"/>
  <c r="X292"/>
  <c r="X291"/>
  <c r="X290"/>
  <c r="X289"/>
  <c r="X288"/>
  <c r="X287"/>
  <c r="X286"/>
  <c r="X285"/>
  <c r="X284"/>
  <c r="X283"/>
  <c r="X282"/>
  <c r="X281"/>
  <c r="X280"/>
  <c r="X279"/>
  <c r="X278"/>
  <c r="X277"/>
  <c r="X276"/>
  <c r="X275"/>
  <c r="X274"/>
  <c r="X273"/>
  <c r="X272"/>
  <c r="X271"/>
  <c r="X270"/>
  <c r="X269"/>
  <c r="X268"/>
  <c r="X267"/>
  <c r="X266"/>
  <c r="X265"/>
  <c r="X264"/>
  <c r="X263"/>
  <c r="X262"/>
  <c r="X261"/>
  <c r="X260"/>
  <c r="X259"/>
  <c r="X258"/>
  <c r="X257"/>
  <c r="X256"/>
  <c r="X255"/>
  <c r="X254"/>
  <c r="X253"/>
  <c r="X252"/>
  <c r="X251"/>
  <c r="X250"/>
  <c r="X249"/>
  <c r="X248"/>
  <c r="X247"/>
  <c r="X246"/>
  <c r="X245"/>
  <c r="X244"/>
  <c r="X243"/>
  <c r="X242"/>
  <c r="X241"/>
  <c r="X240"/>
  <c r="X239"/>
  <c r="X238"/>
  <c r="X237"/>
  <c r="X236"/>
  <c r="X235"/>
  <c r="X234"/>
  <c r="X233"/>
  <c r="X232"/>
  <c r="X231"/>
  <c r="X230"/>
  <c r="X229"/>
  <c r="X228"/>
  <c r="X227"/>
  <c r="X226"/>
  <c r="X225"/>
  <c r="X224"/>
  <c r="X223"/>
  <c r="X222"/>
  <c r="X221"/>
  <c r="X220"/>
  <c r="X219"/>
  <c r="X218"/>
  <c r="X217"/>
  <c r="X216"/>
  <c r="X215"/>
  <c r="X214"/>
  <c r="X213"/>
  <c r="X212"/>
  <c r="X211"/>
  <c r="X210"/>
  <c r="X209"/>
  <c r="X208"/>
  <c r="X207"/>
  <c r="X206"/>
  <c r="X205"/>
  <c r="X204"/>
  <c r="X203"/>
  <c r="X202"/>
  <c r="X201"/>
  <c r="X200"/>
  <c r="X199"/>
  <c r="X198"/>
  <c r="X197"/>
  <c r="X196"/>
  <c r="X195"/>
  <c r="X194"/>
  <c r="X191"/>
  <c r="X193"/>
  <c r="W309"/>
  <c r="W308"/>
  <c r="W307"/>
  <c r="W306"/>
  <c r="W305"/>
  <c r="W304"/>
  <c r="W303"/>
  <c r="W302"/>
  <c r="W301"/>
  <c r="W300"/>
  <c r="W299"/>
  <c r="W298"/>
  <c r="W297"/>
  <c r="W296"/>
  <c r="W295"/>
  <c r="W294"/>
  <c r="W293"/>
  <c r="W292"/>
  <c r="W291"/>
  <c r="W290"/>
  <c r="W289"/>
  <c r="W288"/>
  <c r="W287"/>
  <c r="W286"/>
  <c r="W285"/>
  <c r="W284"/>
  <c r="W283"/>
  <c r="W282"/>
  <c r="W281"/>
  <c r="W280"/>
  <c r="W279"/>
  <c r="W278"/>
  <c r="W277"/>
  <c r="W276"/>
  <c r="W275"/>
  <c r="W274"/>
  <c r="W273"/>
  <c r="W272"/>
  <c r="W271"/>
  <c r="W270"/>
  <c r="W269"/>
  <c r="W268"/>
  <c r="W267"/>
  <c r="W266"/>
  <c r="W265"/>
  <c r="W264"/>
  <c r="W263"/>
  <c r="W262"/>
  <c r="W261"/>
  <c r="W260"/>
  <c r="W259"/>
  <c r="W258"/>
  <c r="W257"/>
  <c r="W256"/>
  <c r="W255"/>
  <c r="W254"/>
  <c r="W253"/>
  <c r="W252"/>
  <c r="W251"/>
  <c r="W250"/>
  <c r="W249"/>
  <c r="W248"/>
  <c r="W247"/>
  <c r="W246"/>
  <c r="W245"/>
  <c r="W244"/>
  <c r="W243"/>
  <c r="W242"/>
  <c r="W241"/>
  <c r="W240"/>
  <c r="W239"/>
  <c r="W238"/>
  <c r="W237"/>
  <c r="W236"/>
  <c r="W235"/>
  <c r="W234"/>
  <c r="W233"/>
  <c r="W232"/>
  <c r="W231"/>
  <c r="W230"/>
  <c r="W229"/>
  <c r="W228"/>
  <c r="W227"/>
  <c r="W226"/>
  <c r="W225"/>
  <c r="W224"/>
  <c r="W223"/>
  <c r="W222"/>
  <c r="W221"/>
  <c r="W220"/>
  <c r="W219"/>
  <c r="W218"/>
  <c r="W217"/>
  <c r="W216"/>
  <c r="W215"/>
  <c r="W214"/>
  <c r="W213"/>
  <c r="W212"/>
  <c r="W211"/>
  <c r="W210"/>
  <c r="W209"/>
  <c r="W208"/>
  <c r="W207"/>
  <c r="W206"/>
  <c r="W205"/>
  <c r="W204"/>
  <c r="W203"/>
  <c r="W202"/>
  <c r="W201"/>
  <c r="W200"/>
  <c r="W199"/>
  <c r="W198"/>
  <c r="W197"/>
  <c r="W196"/>
  <c r="W195"/>
  <c r="W194"/>
  <c r="W191"/>
  <c r="W193"/>
  <c r="V309"/>
  <c r="U309"/>
  <c r="V308"/>
  <c r="U308"/>
  <c r="V307"/>
  <c r="U307"/>
  <c r="V306"/>
  <c r="U306"/>
  <c r="V305"/>
  <c r="U305"/>
  <c r="V304"/>
  <c r="U304"/>
  <c r="V303"/>
  <c r="U303"/>
  <c r="V302"/>
  <c r="U302"/>
  <c r="V301"/>
  <c r="U301"/>
  <c r="V300"/>
  <c r="U300"/>
  <c r="V299"/>
  <c r="U299"/>
  <c r="V298"/>
  <c r="U298"/>
  <c r="V297"/>
  <c r="U297"/>
  <c r="V296"/>
  <c r="U296"/>
  <c r="V295"/>
  <c r="U295"/>
  <c r="V294"/>
  <c r="U294"/>
  <c r="V293"/>
  <c r="U293"/>
  <c r="V292"/>
  <c r="U292"/>
  <c r="V291"/>
  <c r="U291"/>
  <c r="V290"/>
  <c r="U290"/>
  <c r="V289"/>
  <c r="U289"/>
  <c r="V288"/>
  <c r="U288"/>
  <c r="V287"/>
  <c r="U287"/>
  <c r="V286"/>
  <c r="U286"/>
  <c r="V285"/>
  <c r="U285"/>
  <c r="V284"/>
  <c r="U284"/>
  <c r="V283"/>
  <c r="U283"/>
  <c r="V282"/>
  <c r="U282"/>
  <c r="V281"/>
  <c r="U281"/>
  <c r="V280"/>
  <c r="U280"/>
  <c r="V279"/>
  <c r="U279"/>
  <c r="V278"/>
  <c r="U278"/>
  <c r="V277"/>
  <c r="U277"/>
  <c r="V276"/>
  <c r="U276"/>
  <c r="V275"/>
  <c r="U275"/>
  <c r="V274"/>
  <c r="U274"/>
  <c r="V273"/>
  <c r="U273"/>
  <c r="V272"/>
  <c r="U272"/>
  <c r="V271"/>
  <c r="U271"/>
  <c r="V270"/>
  <c r="U270"/>
  <c r="V269"/>
  <c r="U269"/>
  <c r="V268"/>
  <c r="U268"/>
  <c r="V267"/>
  <c r="U267"/>
  <c r="V266"/>
  <c r="U266"/>
  <c r="V265"/>
  <c r="U265"/>
  <c r="V264"/>
  <c r="U264"/>
  <c r="V263"/>
  <c r="U263"/>
  <c r="V262"/>
  <c r="U262"/>
  <c r="V261"/>
  <c r="U261"/>
  <c r="V260"/>
  <c r="U260"/>
  <c r="V259"/>
  <c r="U259"/>
  <c r="V258"/>
  <c r="U258"/>
  <c r="V257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V239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30"/>
  <c r="V229"/>
  <c r="U229"/>
  <c r="V228"/>
  <c r="U228"/>
  <c r="V227"/>
  <c r="U227"/>
  <c r="V226"/>
  <c r="U226"/>
  <c r="V225"/>
  <c r="U225"/>
  <c r="V224"/>
  <c r="U224"/>
  <c r="V223"/>
  <c r="U223"/>
  <c r="V222"/>
  <c r="U222"/>
  <c r="V221"/>
  <c r="U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U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V191"/>
  <c r="U194"/>
  <c r="U191"/>
  <c r="V193"/>
  <c r="U193"/>
  <c r="T309"/>
  <c r="S309"/>
  <c r="T308"/>
  <c r="S308"/>
  <c r="T307"/>
  <c r="S307"/>
  <c r="T306"/>
  <c r="S306"/>
  <c r="T305"/>
  <c r="S305"/>
  <c r="T304"/>
  <c r="S304"/>
  <c r="T303"/>
  <c r="S303"/>
  <c r="T302"/>
  <c r="S302"/>
  <c r="T301"/>
  <c r="S301"/>
  <c r="T300"/>
  <c r="S300"/>
  <c r="T299"/>
  <c r="S299"/>
  <c r="T298"/>
  <c r="S298"/>
  <c r="T297"/>
  <c r="S297"/>
  <c r="T296"/>
  <c r="S296"/>
  <c r="T295"/>
  <c r="S295"/>
  <c r="T294"/>
  <c r="S294"/>
  <c r="T293"/>
  <c r="S293"/>
  <c r="T292"/>
  <c r="S292"/>
  <c r="T291"/>
  <c r="S291"/>
  <c r="T290"/>
  <c r="S290"/>
  <c r="T289"/>
  <c r="S289"/>
  <c r="T288"/>
  <c r="S288"/>
  <c r="T287"/>
  <c r="S287"/>
  <c r="T286"/>
  <c r="S286"/>
  <c r="T285"/>
  <c r="S285"/>
  <c r="T284"/>
  <c r="S284"/>
  <c r="T283"/>
  <c r="S283"/>
  <c r="T282"/>
  <c r="S282"/>
  <c r="T281"/>
  <c r="S281"/>
  <c r="T280"/>
  <c r="S280"/>
  <c r="T279"/>
  <c r="S279"/>
  <c r="T278"/>
  <c r="S278"/>
  <c r="T277"/>
  <c r="S277"/>
  <c r="T276"/>
  <c r="S276"/>
  <c r="T275"/>
  <c r="S275"/>
  <c r="T274"/>
  <c r="S274"/>
  <c r="T273"/>
  <c r="S273"/>
  <c r="T272"/>
  <c r="S272"/>
  <c r="T271"/>
  <c r="S271"/>
  <c r="T270"/>
  <c r="S270"/>
  <c r="T269"/>
  <c r="S269"/>
  <c r="T268"/>
  <c r="S268"/>
  <c r="T267"/>
  <c r="S267"/>
  <c r="T266"/>
  <c r="S266"/>
  <c r="T265"/>
  <c r="S265"/>
  <c r="T264"/>
  <c r="S264"/>
  <c r="T263"/>
  <c r="S263"/>
  <c r="T262"/>
  <c r="S262"/>
  <c r="T261"/>
  <c r="S261"/>
  <c r="T260"/>
  <c r="S260"/>
  <c r="T259"/>
  <c r="S259"/>
  <c r="T258"/>
  <c r="S258"/>
  <c r="T257"/>
  <c r="S257"/>
  <c r="T256"/>
  <c r="S256"/>
  <c r="T255"/>
  <c r="S255"/>
  <c r="T254"/>
  <c r="S254"/>
  <c r="T253"/>
  <c r="S253"/>
  <c r="T252"/>
  <c r="S252"/>
  <c r="T251"/>
  <c r="S251"/>
  <c r="T250"/>
  <c r="S250"/>
  <c r="T249"/>
  <c r="S249"/>
  <c r="T248"/>
  <c r="S248"/>
  <c r="T247"/>
  <c r="S247"/>
  <c r="T246"/>
  <c r="S246"/>
  <c r="T245"/>
  <c r="S245"/>
  <c r="T244"/>
  <c r="S244"/>
  <c r="T243"/>
  <c r="S243"/>
  <c r="T242"/>
  <c r="S242"/>
  <c r="T241"/>
  <c r="S241"/>
  <c r="T240"/>
  <c r="S240"/>
  <c r="T239"/>
  <c r="S239"/>
  <c r="T238"/>
  <c r="S238"/>
  <c r="T237"/>
  <c r="S237"/>
  <c r="T236"/>
  <c r="S236"/>
  <c r="T235"/>
  <c r="S235"/>
  <c r="T234"/>
  <c r="S234"/>
  <c r="T233"/>
  <c r="S233"/>
  <c r="T232"/>
  <c r="S232"/>
  <c r="T231"/>
  <c r="S231"/>
  <c r="T230"/>
  <c r="S230"/>
  <c r="T229"/>
  <c r="S229"/>
  <c r="T228"/>
  <c r="S228"/>
  <c r="T227"/>
  <c r="S227"/>
  <c r="T226"/>
  <c r="S226"/>
  <c r="T225"/>
  <c r="S225"/>
  <c r="T224"/>
  <c r="S224"/>
  <c r="T223"/>
  <c r="S223"/>
  <c r="T222"/>
  <c r="S222"/>
  <c r="T221"/>
  <c r="S221"/>
  <c r="T220"/>
  <c r="S220"/>
  <c r="T219"/>
  <c r="S219"/>
  <c r="T218"/>
  <c r="S218"/>
  <c r="T217"/>
  <c r="S217"/>
  <c r="T216"/>
  <c r="S216"/>
  <c r="T215"/>
  <c r="S215"/>
  <c r="T214"/>
  <c r="S214"/>
  <c r="T213"/>
  <c r="S213"/>
  <c r="T212"/>
  <c r="S212"/>
  <c r="T211"/>
  <c r="S211"/>
  <c r="T210"/>
  <c r="S210"/>
  <c r="T209"/>
  <c r="S209"/>
  <c r="T208"/>
  <c r="S208"/>
  <c r="T207"/>
  <c r="S207"/>
  <c r="T206"/>
  <c r="S206"/>
  <c r="T205"/>
  <c r="S205"/>
  <c r="T204"/>
  <c r="S204"/>
  <c r="T203"/>
  <c r="S203"/>
  <c r="T202"/>
  <c r="S202"/>
  <c r="T201"/>
  <c r="S201"/>
  <c r="T200"/>
  <c r="S200"/>
  <c r="T199"/>
  <c r="S199"/>
  <c r="T198"/>
  <c r="S198"/>
  <c r="T197"/>
  <c r="S197"/>
  <c r="T196"/>
  <c r="S196"/>
  <c r="T195"/>
  <c r="S195"/>
  <c r="T194"/>
  <c r="S194"/>
  <c r="T193"/>
  <c r="S193"/>
  <c r="AT191"/>
  <c r="AS191"/>
  <c r="AP191"/>
  <c r="AO191"/>
  <c r="AN191"/>
  <c r="AL191"/>
  <c r="AK191"/>
  <c r="AJ191"/>
  <c r="AI191"/>
  <c r="AH191"/>
  <c r="AG191"/>
  <c r="AA191"/>
  <c r="Z191"/>
  <c r="T191"/>
  <c r="S191"/>
  <c r="R309"/>
  <c r="R308"/>
  <c r="R307"/>
  <c r="R306"/>
  <c r="R305"/>
  <c r="R304"/>
  <c r="R303"/>
  <c r="R302"/>
  <c r="R301"/>
  <c r="R300"/>
  <c r="R299"/>
  <c r="R298"/>
  <c r="R297"/>
  <c r="R296"/>
  <c r="R295"/>
  <c r="R294"/>
  <c r="R293"/>
  <c r="R292"/>
  <c r="R291"/>
  <c r="R290"/>
  <c r="R289"/>
  <c r="R288"/>
  <c r="R287"/>
  <c r="R286"/>
  <c r="R285"/>
  <c r="R284"/>
  <c r="R283"/>
  <c r="R282"/>
  <c r="R281"/>
  <c r="R280"/>
  <c r="R279"/>
  <c r="R278"/>
  <c r="R277"/>
  <c r="R276"/>
  <c r="R275"/>
  <c r="R274"/>
  <c r="R273"/>
  <c r="R272"/>
  <c r="R271"/>
  <c r="R270"/>
  <c r="R269"/>
  <c r="R268"/>
  <c r="R267"/>
  <c r="R266"/>
  <c r="R265"/>
  <c r="R264"/>
  <c r="R263"/>
  <c r="R262"/>
  <c r="R261"/>
  <c r="R260"/>
  <c r="R259"/>
  <c r="R258"/>
  <c r="R257"/>
  <c r="R256"/>
  <c r="R255"/>
  <c r="R254"/>
  <c r="R253"/>
  <c r="R252"/>
  <c r="R251"/>
  <c r="R250"/>
  <c r="R249"/>
  <c r="R248"/>
  <c r="R247"/>
  <c r="R246"/>
  <c r="R245"/>
  <c r="R244"/>
  <c r="R243"/>
  <c r="R242"/>
  <c r="R241"/>
  <c r="R240"/>
  <c r="R239"/>
  <c r="R238"/>
  <c r="R237"/>
  <c r="R236"/>
  <c r="R235"/>
  <c r="R234"/>
  <c r="R233"/>
  <c r="R232"/>
  <c r="R231"/>
  <c r="R230"/>
  <c r="R229"/>
  <c r="R228"/>
  <c r="R227"/>
  <c r="R226"/>
  <c r="R225"/>
  <c r="R224"/>
  <c r="R223"/>
  <c r="R222"/>
  <c r="R221"/>
  <c r="R220"/>
  <c r="R219"/>
  <c r="R218"/>
  <c r="R217"/>
  <c r="R216"/>
  <c r="R215"/>
  <c r="R214"/>
  <c r="R213"/>
  <c r="R212"/>
  <c r="R211"/>
  <c r="R210"/>
  <c r="R209"/>
  <c r="R208"/>
  <c r="R207"/>
  <c r="R206"/>
  <c r="R205"/>
  <c r="R204"/>
  <c r="R203"/>
  <c r="R202"/>
  <c r="R201"/>
  <c r="R200"/>
  <c r="R199"/>
  <c r="R198"/>
  <c r="R197"/>
  <c r="R196"/>
  <c r="R195"/>
  <c r="R194"/>
  <c r="R193"/>
  <c r="R191"/>
  <c r="C312"/>
  <c r="E775"/>
  <c r="Q306"/>
  <c r="Q302"/>
  <c r="Q298"/>
  <c r="Q294"/>
  <c r="Q290"/>
  <c r="Q286"/>
  <c r="Q282"/>
  <c r="Q278"/>
  <c r="Q274"/>
  <c r="Q270"/>
  <c r="Q266"/>
  <c r="Q262"/>
  <c r="Q258"/>
  <c r="P309"/>
  <c r="Q309"/>
  <c r="P308"/>
  <c r="Q308"/>
  <c r="P307"/>
  <c r="Q307"/>
  <c r="P306"/>
  <c r="P305"/>
  <c r="Q305"/>
  <c r="P304"/>
  <c r="Q304"/>
  <c r="P303"/>
  <c r="Q303"/>
  <c r="P302"/>
  <c r="P301"/>
  <c r="Q301"/>
  <c r="P300"/>
  <c r="Q300"/>
  <c r="P299"/>
  <c r="Q299"/>
  <c r="P298"/>
  <c r="P297"/>
  <c r="Q297"/>
  <c r="P296"/>
  <c r="Q296"/>
  <c r="P295"/>
  <c r="Q295"/>
  <c r="P294"/>
  <c r="P293"/>
  <c r="Q293"/>
  <c r="P292"/>
  <c r="Q292"/>
  <c r="P291"/>
  <c r="Q291"/>
  <c r="P290"/>
  <c r="P289"/>
  <c r="Q289"/>
  <c r="P288"/>
  <c r="Q288"/>
  <c r="P287"/>
  <c r="Q287"/>
  <c r="P286"/>
  <c r="P285"/>
  <c r="Q285"/>
  <c r="P284"/>
  <c r="Q284"/>
  <c r="P283"/>
  <c r="Q283"/>
  <c r="P282"/>
  <c r="P281"/>
  <c r="Q281"/>
  <c r="P280"/>
  <c r="Q280"/>
  <c r="P279"/>
  <c r="Q279"/>
  <c r="P278"/>
  <c r="P277"/>
  <c r="Q277"/>
  <c r="P276"/>
  <c r="Q276"/>
  <c r="P275"/>
  <c r="Q275"/>
  <c r="P274"/>
  <c r="P273"/>
  <c r="Q273"/>
  <c r="P272"/>
  <c r="Q272"/>
  <c r="P271"/>
  <c r="Q271"/>
  <c r="P270"/>
  <c r="P269"/>
  <c r="Q269"/>
  <c r="P268"/>
  <c r="Q268"/>
  <c r="P267"/>
  <c r="Q267"/>
  <c r="P266"/>
  <c r="P265"/>
  <c r="Q265"/>
  <c r="P264"/>
  <c r="Q264"/>
  <c r="P263"/>
  <c r="Q263"/>
  <c r="P262"/>
  <c r="P261"/>
  <c r="Q261"/>
  <c r="P260"/>
  <c r="Q260"/>
  <c r="P259"/>
  <c r="Q259"/>
  <c r="P258"/>
  <c r="P257"/>
  <c r="Q257"/>
  <c r="P256"/>
  <c r="Q256"/>
  <c r="P255"/>
  <c r="Q255"/>
  <c r="P254"/>
  <c r="Q254"/>
  <c r="P253"/>
  <c r="Q253"/>
  <c r="P252"/>
  <c r="Q252"/>
  <c r="P251"/>
  <c r="Q251"/>
  <c r="P250"/>
  <c r="Q250"/>
  <c r="P249"/>
  <c r="Q249"/>
  <c r="P248"/>
  <c r="Q248"/>
  <c r="P247"/>
  <c r="Q247"/>
  <c r="P246"/>
  <c r="Q246"/>
  <c r="P245"/>
  <c r="Q245"/>
  <c r="P244"/>
  <c r="Q244"/>
  <c r="P243"/>
  <c r="Q243"/>
  <c r="P242"/>
  <c r="Q242"/>
  <c r="P241"/>
  <c r="Q241"/>
  <c r="P240"/>
  <c r="Q240"/>
  <c r="P239"/>
  <c r="Q239"/>
  <c r="P238"/>
  <c r="Q238"/>
  <c r="P237"/>
  <c r="Q237"/>
  <c r="P236"/>
  <c r="Q236"/>
  <c r="P235"/>
  <c r="Q235"/>
  <c r="P234"/>
  <c r="Q234"/>
  <c r="P233"/>
  <c r="Q233"/>
  <c r="P232"/>
  <c r="Q232"/>
  <c r="P231"/>
  <c r="Q231"/>
  <c r="P230"/>
  <c r="Q230"/>
  <c r="P229"/>
  <c r="Q229"/>
  <c r="P228"/>
  <c r="Q228"/>
  <c r="P227"/>
  <c r="Q227"/>
  <c r="P226"/>
  <c r="Q226"/>
  <c r="P225"/>
  <c r="Q225"/>
  <c r="P224"/>
  <c r="Q224"/>
  <c r="P223"/>
  <c r="Q223"/>
  <c r="P222"/>
  <c r="Q222"/>
  <c r="P221"/>
  <c r="Q221"/>
  <c r="P220"/>
  <c r="Q220"/>
  <c r="P219"/>
  <c r="Q219"/>
  <c r="P218"/>
  <c r="Q218"/>
  <c r="P217"/>
  <c r="Q217"/>
  <c r="P216"/>
  <c r="Q216"/>
  <c r="P215"/>
  <c r="Q215"/>
  <c r="P214"/>
  <c r="Q214"/>
  <c r="P213"/>
  <c r="Q213"/>
  <c r="P212"/>
  <c r="Q212"/>
  <c r="P211"/>
  <c r="Q211"/>
  <c r="P210"/>
  <c r="Q210"/>
  <c r="P209"/>
  <c r="Q209"/>
  <c r="P208"/>
  <c r="Q208"/>
  <c r="P207"/>
  <c r="Q207"/>
  <c r="P206"/>
  <c r="Q206"/>
  <c r="P205"/>
  <c r="Q205"/>
  <c r="P204"/>
  <c r="Q204"/>
  <c r="P203"/>
  <c r="Q203"/>
  <c r="P202"/>
  <c r="Q202"/>
  <c r="P201"/>
  <c r="Q201"/>
  <c r="P200"/>
  <c r="Q200"/>
  <c r="P199"/>
  <c r="Q199"/>
  <c r="P198"/>
  <c r="Q198"/>
  <c r="P197"/>
  <c r="Q197"/>
  <c r="P196"/>
  <c r="Q196"/>
  <c r="P195"/>
  <c r="Q195"/>
  <c r="P194"/>
  <c r="Q194"/>
  <c r="P193"/>
  <c r="O309"/>
  <c r="O306"/>
  <c r="O305"/>
  <c r="O302"/>
  <c r="O301"/>
  <c r="O298"/>
  <c r="O297"/>
  <c r="O294"/>
  <c r="O293"/>
  <c r="O290"/>
  <c r="O289"/>
  <c r="O286"/>
  <c r="O285"/>
  <c r="O282"/>
  <c r="O281"/>
  <c r="O278"/>
  <c r="O277"/>
  <c r="O274"/>
  <c r="O273"/>
  <c r="O270"/>
  <c r="O269"/>
  <c r="O266"/>
  <c r="O265"/>
  <c r="O262"/>
  <c r="O261"/>
  <c r="O258"/>
  <c r="O257"/>
  <c r="O253"/>
  <c r="O249"/>
  <c r="O245"/>
  <c r="O241"/>
  <c r="O237"/>
  <c r="O233"/>
  <c r="O229"/>
  <c r="O225"/>
  <c r="O221"/>
  <c r="O217"/>
  <c r="O213"/>
  <c r="O209"/>
  <c r="O205"/>
  <c r="O201"/>
  <c r="O197"/>
  <c r="K252"/>
  <c r="K251"/>
  <c r="K248"/>
  <c r="K247"/>
  <c r="K244"/>
  <c r="K243"/>
  <c r="K240"/>
  <c r="K239"/>
  <c r="K236"/>
  <c r="K235"/>
  <c r="K232"/>
  <c r="K231"/>
  <c r="K228"/>
  <c r="K227"/>
  <c r="K224"/>
  <c r="K223"/>
  <c r="K220"/>
  <c r="K219"/>
  <c r="K216"/>
  <c r="K215"/>
  <c r="K212"/>
  <c r="K211"/>
  <c r="K208"/>
  <c r="K207"/>
  <c r="K204"/>
  <c r="K203"/>
  <c r="K200"/>
  <c r="K199"/>
  <c r="K196"/>
  <c r="K195"/>
  <c r="N309"/>
  <c r="N308"/>
  <c r="O308"/>
  <c r="N307"/>
  <c r="O307"/>
  <c r="N306"/>
  <c r="N305"/>
  <c r="N304"/>
  <c r="O304"/>
  <c r="N303"/>
  <c r="O303"/>
  <c r="N302"/>
  <c r="N301"/>
  <c r="N300"/>
  <c r="O300"/>
  <c r="N299"/>
  <c r="O299"/>
  <c r="N298"/>
  <c r="N297"/>
  <c r="N296"/>
  <c r="O296"/>
  <c r="N295"/>
  <c r="O295"/>
  <c r="N294"/>
  <c r="N293"/>
  <c r="N292"/>
  <c r="O292"/>
  <c r="N291"/>
  <c r="O291"/>
  <c r="N290"/>
  <c r="N289"/>
  <c r="N288"/>
  <c r="O288"/>
  <c r="N287"/>
  <c r="O287"/>
  <c r="N286"/>
  <c r="N285"/>
  <c r="N284"/>
  <c r="O284"/>
  <c r="N283"/>
  <c r="O283"/>
  <c r="N282"/>
  <c r="N281"/>
  <c r="N280"/>
  <c r="O280"/>
  <c r="N279"/>
  <c r="O279"/>
  <c r="N278"/>
  <c r="N277"/>
  <c r="N276"/>
  <c r="O276"/>
  <c r="N275"/>
  <c r="O275"/>
  <c r="N274"/>
  <c r="N273"/>
  <c r="N272"/>
  <c r="O272"/>
  <c r="N271"/>
  <c r="O271"/>
  <c r="N270"/>
  <c r="N269"/>
  <c r="N268"/>
  <c r="O268"/>
  <c r="N267"/>
  <c r="O267"/>
  <c r="N266"/>
  <c r="N265"/>
  <c r="N264"/>
  <c r="O264"/>
  <c r="N263"/>
  <c r="O263"/>
  <c r="N262"/>
  <c r="N261"/>
  <c r="N260"/>
  <c r="O260"/>
  <c r="N259"/>
  <c r="O259"/>
  <c r="N258"/>
  <c r="N257"/>
  <c r="N256"/>
  <c r="O256"/>
  <c r="N255"/>
  <c r="N254"/>
  <c r="O254"/>
  <c r="N253"/>
  <c r="N252"/>
  <c r="O252"/>
  <c r="N251"/>
  <c r="O251"/>
  <c r="N250"/>
  <c r="O250"/>
  <c r="N249"/>
  <c r="N248"/>
  <c r="O248"/>
  <c r="N247"/>
  <c r="O247"/>
  <c r="N246"/>
  <c r="O246"/>
  <c r="N245"/>
  <c r="N244"/>
  <c r="O244"/>
  <c r="N243"/>
  <c r="O243"/>
  <c r="N242"/>
  <c r="O242"/>
  <c r="N241"/>
  <c r="N240"/>
  <c r="O240"/>
  <c r="N239"/>
  <c r="O239"/>
  <c r="N238"/>
  <c r="O238"/>
  <c r="N237"/>
  <c r="N236"/>
  <c r="O236"/>
  <c r="N235"/>
  <c r="O235"/>
  <c r="N234"/>
  <c r="O234"/>
  <c r="N233"/>
  <c r="N232"/>
  <c r="O232"/>
  <c r="N231"/>
  <c r="O231"/>
  <c r="N230"/>
  <c r="O230"/>
  <c r="N229"/>
  <c r="N228"/>
  <c r="O228"/>
  <c r="N227"/>
  <c r="O227"/>
  <c r="N226"/>
  <c r="O226"/>
  <c r="N225"/>
  <c r="N224"/>
  <c r="O224"/>
  <c r="N223"/>
  <c r="O223"/>
  <c r="N222"/>
  <c r="O222"/>
  <c r="N221"/>
  <c r="N220"/>
  <c r="O220"/>
  <c r="N219"/>
  <c r="O219"/>
  <c r="N218"/>
  <c r="O218"/>
  <c r="N217"/>
  <c r="N216"/>
  <c r="O216"/>
  <c r="N215"/>
  <c r="O215"/>
  <c r="N214"/>
  <c r="O214"/>
  <c r="N213"/>
  <c r="N212"/>
  <c r="O212"/>
  <c r="N211"/>
  <c r="O211"/>
  <c r="N210"/>
  <c r="O210"/>
  <c r="N209"/>
  <c r="N208"/>
  <c r="O208"/>
  <c r="N207"/>
  <c r="O207"/>
  <c r="N206"/>
  <c r="O206"/>
  <c r="N205"/>
  <c r="N204"/>
  <c r="O204"/>
  <c r="N203"/>
  <c r="O203"/>
  <c r="N202"/>
  <c r="O202"/>
  <c r="N201"/>
  <c r="N200"/>
  <c r="O200"/>
  <c r="N199"/>
  <c r="O199"/>
  <c r="N198"/>
  <c r="O198"/>
  <c r="N197"/>
  <c r="N196"/>
  <c r="O196"/>
  <c r="N195"/>
  <c r="O195"/>
  <c r="N194"/>
  <c r="O194"/>
  <c r="N193"/>
  <c r="O193"/>
  <c r="J309"/>
  <c r="K309"/>
  <c r="J308"/>
  <c r="K308"/>
  <c r="J307"/>
  <c r="K307"/>
  <c r="J306"/>
  <c r="K306"/>
  <c r="J305"/>
  <c r="K305"/>
  <c r="J304"/>
  <c r="K304"/>
  <c r="J303"/>
  <c r="K303"/>
  <c r="J302"/>
  <c r="K302"/>
  <c r="J301"/>
  <c r="K301"/>
  <c r="J300"/>
  <c r="K300"/>
  <c r="J299"/>
  <c r="K299"/>
  <c r="J298"/>
  <c r="K298"/>
  <c r="J297"/>
  <c r="K297"/>
  <c r="J296"/>
  <c r="K296"/>
  <c r="J295"/>
  <c r="K295"/>
  <c r="J294"/>
  <c r="K294"/>
  <c r="J293"/>
  <c r="K293"/>
  <c r="J292"/>
  <c r="K292"/>
  <c r="J291"/>
  <c r="K291"/>
  <c r="J290"/>
  <c r="K290"/>
  <c r="J289"/>
  <c r="K289"/>
  <c r="J288"/>
  <c r="K288"/>
  <c r="J287"/>
  <c r="K287"/>
  <c r="J286"/>
  <c r="K286"/>
  <c r="J285"/>
  <c r="K285"/>
  <c r="J284"/>
  <c r="K284"/>
  <c r="J283"/>
  <c r="K283"/>
  <c r="J282"/>
  <c r="K282"/>
  <c r="J281"/>
  <c r="K281"/>
  <c r="J280"/>
  <c r="K280"/>
  <c r="J279"/>
  <c r="K279"/>
  <c r="J278"/>
  <c r="K278"/>
  <c r="J277"/>
  <c r="K277"/>
  <c r="J276"/>
  <c r="K276"/>
  <c r="J275"/>
  <c r="K275"/>
  <c r="J274"/>
  <c r="K274"/>
  <c r="J273"/>
  <c r="K273"/>
  <c r="J272"/>
  <c r="K272"/>
  <c r="J271"/>
  <c r="K271"/>
  <c r="J270"/>
  <c r="K270"/>
  <c r="J269"/>
  <c r="K269"/>
  <c r="J268"/>
  <c r="K268"/>
  <c r="J267"/>
  <c r="K267"/>
  <c r="J266"/>
  <c r="K266"/>
  <c r="J265"/>
  <c r="K265"/>
  <c r="J264"/>
  <c r="K264"/>
  <c r="J263"/>
  <c r="K263"/>
  <c r="J262"/>
  <c r="K262"/>
  <c r="J261"/>
  <c r="K261"/>
  <c r="J260"/>
  <c r="K260"/>
  <c r="J259"/>
  <c r="K259"/>
  <c r="J258"/>
  <c r="K258"/>
  <c r="J257"/>
  <c r="K257"/>
  <c r="J256"/>
  <c r="K256"/>
  <c r="J255"/>
  <c r="J254"/>
  <c r="K254"/>
  <c r="J253"/>
  <c r="K253"/>
  <c r="J252"/>
  <c r="J251"/>
  <c r="J250"/>
  <c r="K250"/>
  <c r="J249"/>
  <c r="K249"/>
  <c r="J248"/>
  <c r="J247"/>
  <c r="J246"/>
  <c r="K246"/>
  <c r="J245"/>
  <c r="K245"/>
  <c r="J244"/>
  <c r="J243"/>
  <c r="J242"/>
  <c r="K242"/>
  <c r="J241"/>
  <c r="K241"/>
  <c r="J240"/>
  <c r="J239"/>
  <c r="J238"/>
  <c r="K238"/>
  <c r="J237"/>
  <c r="K237"/>
  <c r="J236"/>
  <c r="J235"/>
  <c r="J234"/>
  <c r="K234"/>
  <c r="J233"/>
  <c r="K233"/>
  <c r="J232"/>
  <c r="J231"/>
  <c r="J230"/>
  <c r="K230"/>
  <c r="J229"/>
  <c r="K229"/>
  <c r="J228"/>
  <c r="J227"/>
  <c r="J226"/>
  <c r="K226"/>
  <c r="J225"/>
  <c r="K225"/>
  <c r="J224"/>
  <c r="J223"/>
  <c r="J222"/>
  <c r="K222"/>
  <c r="J221"/>
  <c r="K221"/>
  <c r="J220"/>
  <c r="J219"/>
  <c r="J218"/>
  <c r="K218"/>
  <c r="J217"/>
  <c r="K217"/>
  <c r="J216"/>
  <c r="J215"/>
  <c r="J214"/>
  <c r="K214"/>
  <c r="J213"/>
  <c r="K213"/>
  <c r="J212"/>
  <c r="J211"/>
  <c r="J210"/>
  <c r="K210"/>
  <c r="J209"/>
  <c r="K209"/>
  <c r="J208"/>
  <c r="J207"/>
  <c r="J206"/>
  <c r="K206"/>
  <c r="J205"/>
  <c r="K205"/>
  <c r="J204"/>
  <c r="J203"/>
  <c r="J202"/>
  <c r="K202"/>
  <c r="J201"/>
  <c r="K201"/>
  <c r="J200"/>
  <c r="J199"/>
  <c r="J198"/>
  <c r="K198"/>
  <c r="J197"/>
  <c r="K197"/>
  <c r="J196"/>
  <c r="J195"/>
  <c r="J194"/>
  <c r="K194"/>
  <c r="J193"/>
  <c r="K193"/>
  <c r="BF181"/>
  <c r="BF180"/>
  <c r="BF179"/>
  <c r="BF178"/>
  <c r="BF177"/>
  <c r="BF176"/>
  <c r="BF175"/>
  <c r="BF174"/>
  <c r="BF173"/>
  <c r="BF172"/>
  <c r="BF171"/>
  <c r="BF170"/>
  <c r="BF169"/>
  <c r="BF168"/>
  <c r="BF167"/>
  <c r="BF166"/>
  <c r="BF165"/>
  <c r="BF164"/>
  <c r="BF163"/>
  <c r="BF162"/>
  <c r="BF161"/>
  <c r="BF160"/>
  <c r="BF159"/>
  <c r="BF158"/>
  <c r="BF157"/>
  <c r="BF156"/>
  <c r="BF155"/>
  <c r="BF154"/>
  <c r="BF153"/>
  <c r="BF152"/>
  <c r="BF151"/>
  <c r="BF150"/>
  <c r="BF149"/>
  <c r="BF148"/>
  <c r="BF147"/>
  <c r="BF146"/>
  <c r="BF145"/>
  <c r="BF144"/>
  <c r="BF143"/>
  <c r="BF142"/>
  <c r="BF141"/>
  <c r="BF140"/>
  <c r="BF139"/>
  <c r="BF138"/>
  <c r="BF137"/>
  <c r="BF136"/>
  <c r="BF135"/>
  <c r="BF134"/>
  <c r="BF133"/>
  <c r="BF132"/>
  <c r="BF131"/>
  <c r="BF130"/>
  <c r="BF129"/>
  <c r="BF128"/>
  <c r="BF127"/>
  <c r="BF126"/>
  <c r="BF125"/>
  <c r="BF124"/>
  <c r="BF123"/>
  <c r="BF122"/>
  <c r="BF121"/>
  <c r="BF120"/>
  <c r="BF119"/>
  <c r="BF118"/>
  <c r="BF117"/>
  <c r="BF116"/>
  <c r="BF115"/>
  <c r="BF114"/>
  <c r="BF113"/>
  <c r="BF112"/>
  <c r="BF111"/>
  <c r="BF110"/>
  <c r="BF109"/>
  <c r="BF108"/>
  <c r="BF107"/>
  <c r="BF106"/>
  <c r="BF105"/>
  <c r="BF104"/>
  <c r="BF103"/>
  <c r="BF102"/>
  <c r="BF101"/>
  <c r="BF100"/>
  <c r="BF99"/>
  <c r="BF98"/>
  <c r="BF97"/>
  <c r="BF96"/>
  <c r="BF95"/>
  <c r="BF94"/>
  <c r="BF93"/>
  <c r="BF92"/>
  <c r="BF91"/>
  <c r="BF90"/>
  <c r="BF89"/>
  <c r="BF88"/>
  <c r="BF87"/>
  <c r="BF86"/>
  <c r="BF85"/>
  <c r="BF84"/>
  <c r="BF83"/>
  <c r="BF82"/>
  <c r="BF81"/>
  <c r="BF80"/>
  <c r="BF79"/>
  <c r="BF78"/>
  <c r="BF77"/>
  <c r="BF76"/>
  <c r="BF75"/>
  <c r="BF74"/>
  <c r="BF73"/>
  <c r="BF72"/>
  <c r="BF71"/>
  <c r="BF70"/>
  <c r="BF69"/>
  <c r="BF68"/>
  <c r="BF67"/>
  <c r="BF66"/>
  <c r="BF65"/>
  <c r="BF64"/>
  <c r="BF63"/>
  <c r="BF62"/>
  <c r="BF61"/>
  <c r="BF60"/>
  <c r="BF59"/>
  <c r="BF58"/>
  <c r="BF57"/>
  <c r="BF56"/>
  <c r="BF55"/>
  <c r="BF54"/>
  <c r="BF53"/>
  <c r="BF52"/>
  <c r="BF51"/>
  <c r="BF50"/>
  <c r="BF49"/>
  <c r="BF48"/>
  <c r="BF47"/>
  <c r="BF46"/>
  <c r="BF45"/>
  <c r="BF44"/>
  <c r="BF43"/>
  <c r="BF42"/>
  <c r="BF41"/>
  <c r="BF40"/>
  <c r="BF39"/>
  <c r="BF38"/>
  <c r="BF37"/>
  <c r="BF36"/>
  <c r="BF35"/>
  <c r="BF34"/>
  <c r="BF33"/>
  <c r="BF32"/>
  <c r="BF31"/>
  <c r="BF30"/>
  <c r="BF29"/>
  <c r="BF28"/>
  <c r="BF27"/>
  <c r="BF26"/>
  <c r="BF25"/>
  <c r="BF24"/>
  <c r="BF23"/>
  <c r="BF22"/>
  <c r="BF21"/>
  <c r="BF20"/>
  <c r="BF19"/>
  <c r="BF18"/>
  <c r="BF17"/>
  <c r="BF16"/>
  <c r="BF15"/>
  <c r="BF14"/>
  <c r="BF13"/>
  <c r="BF12"/>
  <c r="BF11"/>
  <c r="BF10"/>
  <c r="BF9"/>
  <c r="BF8"/>
  <c r="BF7"/>
  <c r="BF6"/>
  <c r="BE181"/>
  <c r="BE180"/>
  <c r="BE179"/>
  <c r="BE178"/>
  <c r="BE177"/>
  <c r="BE176"/>
  <c r="BE175"/>
  <c r="BE174"/>
  <c r="BE173"/>
  <c r="BE172"/>
  <c r="BE171"/>
  <c r="BE170"/>
  <c r="BE169"/>
  <c r="BE168"/>
  <c r="BE167"/>
  <c r="BE166"/>
  <c r="BE165"/>
  <c r="BE164"/>
  <c r="BE163"/>
  <c r="BE162"/>
  <c r="BE161"/>
  <c r="BE160"/>
  <c r="BE159"/>
  <c r="BE158"/>
  <c r="BE157"/>
  <c r="BE156"/>
  <c r="BE155"/>
  <c r="BE154"/>
  <c r="BE153"/>
  <c r="BE152"/>
  <c r="BE151"/>
  <c r="BE150"/>
  <c r="BE149"/>
  <c r="BE148"/>
  <c r="BE147"/>
  <c r="BE146"/>
  <c r="BE145"/>
  <c r="BE144"/>
  <c r="BE143"/>
  <c r="BE142"/>
  <c r="BE141"/>
  <c r="BE140"/>
  <c r="BE139"/>
  <c r="BE138"/>
  <c r="BE137"/>
  <c r="BE136"/>
  <c r="BE135"/>
  <c r="BE134"/>
  <c r="BE133"/>
  <c r="BE132"/>
  <c r="BE131"/>
  <c r="BE130"/>
  <c r="BE129"/>
  <c r="BE128"/>
  <c r="BE127"/>
  <c r="BE126"/>
  <c r="BE125"/>
  <c r="BE124"/>
  <c r="BE123"/>
  <c r="BE122"/>
  <c r="BE121"/>
  <c r="BE120"/>
  <c r="BE119"/>
  <c r="BE118"/>
  <c r="BE117"/>
  <c r="BE116"/>
  <c r="BE115"/>
  <c r="BE114"/>
  <c r="BE113"/>
  <c r="BE112"/>
  <c r="BE111"/>
  <c r="BE110"/>
  <c r="BE109"/>
  <c r="BE108"/>
  <c r="BE107"/>
  <c r="BE106"/>
  <c r="BE105"/>
  <c r="BE104"/>
  <c r="BE103"/>
  <c r="BE102"/>
  <c r="BE101"/>
  <c r="BE100"/>
  <c r="BE99"/>
  <c r="BE98"/>
  <c r="BE97"/>
  <c r="BE96"/>
  <c r="BE95"/>
  <c r="BE94"/>
  <c r="BE93"/>
  <c r="BE92"/>
  <c r="BE91"/>
  <c r="BE90"/>
  <c r="BE89"/>
  <c r="BE88"/>
  <c r="BE87"/>
  <c r="BE86"/>
  <c r="BE85"/>
  <c r="BE84"/>
  <c r="BE83"/>
  <c r="BE82"/>
  <c r="BE81"/>
  <c r="BE80"/>
  <c r="BE79"/>
  <c r="BE78"/>
  <c r="BE77"/>
  <c r="BE76"/>
  <c r="BE75"/>
  <c r="BE74"/>
  <c r="BE73"/>
  <c r="BE72"/>
  <c r="BE71"/>
  <c r="BE70"/>
  <c r="BE69"/>
  <c r="BE68"/>
  <c r="BE67"/>
  <c r="BE66"/>
  <c r="BE65"/>
  <c r="BE64"/>
  <c r="BE63"/>
  <c r="BE62"/>
  <c r="BE61"/>
  <c r="BE60"/>
  <c r="BE59"/>
  <c r="BE58"/>
  <c r="BE57"/>
  <c r="BE56"/>
  <c r="BE55"/>
  <c r="BE54"/>
  <c r="BE53"/>
  <c r="BE52"/>
  <c r="BE51"/>
  <c r="BE50"/>
  <c r="BE49"/>
  <c r="BE48"/>
  <c r="BE47"/>
  <c r="BE46"/>
  <c r="BE45"/>
  <c r="BE44"/>
  <c r="BE43"/>
  <c r="BE42"/>
  <c r="BE41"/>
  <c r="BE40"/>
  <c r="BE39"/>
  <c r="BE38"/>
  <c r="BE37"/>
  <c r="BE36"/>
  <c r="BE35"/>
  <c r="BE34"/>
  <c r="BE33"/>
  <c r="BE32"/>
  <c r="BE31"/>
  <c r="BE30"/>
  <c r="BE29"/>
  <c r="BE28"/>
  <c r="BE27"/>
  <c r="BE26"/>
  <c r="BE25"/>
  <c r="BE24"/>
  <c r="BE23"/>
  <c r="BE22"/>
  <c r="BE21"/>
  <c r="BE20"/>
  <c r="BE19"/>
  <c r="BE18"/>
  <c r="BE17"/>
  <c r="BE16"/>
  <c r="BE15"/>
  <c r="BE14"/>
  <c r="BE13"/>
  <c r="BE12"/>
  <c r="BE11"/>
  <c r="BE10"/>
  <c r="BE9"/>
  <c r="BE8"/>
  <c r="BE7"/>
  <c r="BE6"/>
  <c r="BD181"/>
  <c r="BC181"/>
  <c r="BD180"/>
  <c r="BC180"/>
  <c r="BD179"/>
  <c r="BC179"/>
  <c r="BD178"/>
  <c r="BC178"/>
  <c r="BD177"/>
  <c r="BC177"/>
  <c r="BD176"/>
  <c r="BC176"/>
  <c r="BD175"/>
  <c r="BC175"/>
  <c r="BD174"/>
  <c r="BC174"/>
  <c r="BD173"/>
  <c r="BC173"/>
  <c r="BD172"/>
  <c r="BC172"/>
  <c r="BD171"/>
  <c r="BC171"/>
  <c r="BD170"/>
  <c r="BC170"/>
  <c r="BD169"/>
  <c r="BC169"/>
  <c r="BD168"/>
  <c r="BC168"/>
  <c r="BD167"/>
  <c r="BC167"/>
  <c r="BD166"/>
  <c r="BC166"/>
  <c r="BD165"/>
  <c r="BC165"/>
  <c r="BD164"/>
  <c r="BC164"/>
  <c r="BD163"/>
  <c r="BC163"/>
  <c r="BD162"/>
  <c r="BC162"/>
  <c r="BD161"/>
  <c r="BC161"/>
  <c r="BD160"/>
  <c r="BC160"/>
  <c r="BD159"/>
  <c r="BC159"/>
  <c r="BD158"/>
  <c r="BC158"/>
  <c r="BD157"/>
  <c r="BC157"/>
  <c r="BD156"/>
  <c r="BC156"/>
  <c r="BD155"/>
  <c r="BC155"/>
  <c r="BD154"/>
  <c r="BC154"/>
  <c r="BD153"/>
  <c r="BC153"/>
  <c r="BD152"/>
  <c r="BC152"/>
  <c r="BD151"/>
  <c r="BC151"/>
  <c r="BD150"/>
  <c r="BC150"/>
  <c r="BD149"/>
  <c r="BC149"/>
  <c r="BD148"/>
  <c r="BC148"/>
  <c r="BD147"/>
  <c r="BC147"/>
  <c r="BD146"/>
  <c r="BC146"/>
  <c r="BD145"/>
  <c r="BC145"/>
  <c r="BD144"/>
  <c r="BC144"/>
  <c r="BD143"/>
  <c r="BC143"/>
  <c r="BD142"/>
  <c r="BC142"/>
  <c r="BD141"/>
  <c r="BC141"/>
  <c r="BD140"/>
  <c r="BC140"/>
  <c r="BD139"/>
  <c r="BC139"/>
  <c r="BD138"/>
  <c r="BC138"/>
  <c r="BD137"/>
  <c r="BC137"/>
  <c r="BD136"/>
  <c r="BC136"/>
  <c r="BD135"/>
  <c r="BC135"/>
  <c r="BD134"/>
  <c r="BC134"/>
  <c r="BD133"/>
  <c r="BC133"/>
  <c r="BD132"/>
  <c r="BC132"/>
  <c r="BD131"/>
  <c r="BC131"/>
  <c r="BD130"/>
  <c r="BC130"/>
  <c r="BD129"/>
  <c r="BC129"/>
  <c r="BD128"/>
  <c r="BC128"/>
  <c r="BD127"/>
  <c r="BC127"/>
  <c r="BD126"/>
  <c r="BC126"/>
  <c r="BD125"/>
  <c r="BC125"/>
  <c r="BD124"/>
  <c r="BC124"/>
  <c r="BD123"/>
  <c r="BC123"/>
  <c r="BD122"/>
  <c r="BC122"/>
  <c r="BD121"/>
  <c r="BC121"/>
  <c r="BD120"/>
  <c r="BC120"/>
  <c r="BD119"/>
  <c r="BC119"/>
  <c r="BD118"/>
  <c r="BC118"/>
  <c r="BD117"/>
  <c r="BC117"/>
  <c r="BD116"/>
  <c r="BC116"/>
  <c r="BD115"/>
  <c r="BC115"/>
  <c r="BD114"/>
  <c r="BC114"/>
  <c r="BD113"/>
  <c r="BC113"/>
  <c r="BD112"/>
  <c r="BC112"/>
  <c r="BD111"/>
  <c r="BC111"/>
  <c r="BD110"/>
  <c r="BC110"/>
  <c r="BD109"/>
  <c r="BC109"/>
  <c r="BD108"/>
  <c r="BC108"/>
  <c r="BD107"/>
  <c r="BC107"/>
  <c r="BD106"/>
  <c r="BC106"/>
  <c r="BD105"/>
  <c r="BC105"/>
  <c r="BD104"/>
  <c r="BC104"/>
  <c r="BD103"/>
  <c r="BC103"/>
  <c r="BD102"/>
  <c r="BC102"/>
  <c r="BD101"/>
  <c r="BC101"/>
  <c r="BD100"/>
  <c r="BC100"/>
  <c r="BD99"/>
  <c r="BC99"/>
  <c r="BD98"/>
  <c r="BC98"/>
  <c r="BD97"/>
  <c r="BC97"/>
  <c r="BD96"/>
  <c r="BC96"/>
  <c r="BD95"/>
  <c r="BC95"/>
  <c r="BD94"/>
  <c r="BC94"/>
  <c r="BD93"/>
  <c r="BC93"/>
  <c r="BD92"/>
  <c r="BC92"/>
  <c r="BD91"/>
  <c r="BC91"/>
  <c r="BD90"/>
  <c r="BC90"/>
  <c r="BD89"/>
  <c r="BC89"/>
  <c r="BD88"/>
  <c r="BC88"/>
  <c r="BD87"/>
  <c r="BC87"/>
  <c r="BD86"/>
  <c r="BC86"/>
  <c r="BD85"/>
  <c r="BC85"/>
  <c r="BD84"/>
  <c r="BC84"/>
  <c r="BD83"/>
  <c r="BC83"/>
  <c r="BD82"/>
  <c r="BC82"/>
  <c r="BD81"/>
  <c r="BC81"/>
  <c r="BD80"/>
  <c r="BC80"/>
  <c r="BD79"/>
  <c r="BC79"/>
  <c r="BD78"/>
  <c r="BC78"/>
  <c r="BD77"/>
  <c r="BC77"/>
  <c r="BD76"/>
  <c r="BC76"/>
  <c r="BD75"/>
  <c r="BC75"/>
  <c r="BD74"/>
  <c r="BC74"/>
  <c r="BD73"/>
  <c r="BC73"/>
  <c r="BD72"/>
  <c r="BC72"/>
  <c r="BD71"/>
  <c r="BC71"/>
  <c r="BD70"/>
  <c r="BC70"/>
  <c r="BD69"/>
  <c r="BC69"/>
  <c r="BD68"/>
  <c r="BC68"/>
  <c r="BD67"/>
  <c r="BC67"/>
  <c r="BD66"/>
  <c r="BC66"/>
  <c r="BD65"/>
  <c r="BC65"/>
  <c r="BD64"/>
  <c r="BC64"/>
  <c r="BD63"/>
  <c r="BC63"/>
  <c r="BD62"/>
  <c r="BC62"/>
  <c r="BD61"/>
  <c r="BC61"/>
  <c r="BD60"/>
  <c r="BC60"/>
  <c r="BD59"/>
  <c r="BC59"/>
  <c r="BD58"/>
  <c r="BC58"/>
  <c r="BD57"/>
  <c r="BC57"/>
  <c r="BD56"/>
  <c r="BC56"/>
  <c r="BD55"/>
  <c r="BC55"/>
  <c r="BD54"/>
  <c r="BC54"/>
  <c r="BD53"/>
  <c r="BC53"/>
  <c r="BD52"/>
  <c r="BC52"/>
  <c r="BD51"/>
  <c r="BC51"/>
  <c r="BD50"/>
  <c r="BC50"/>
  <c r="BD49"/>
  <c r="BC49"/>
  <c r="BD48"/>
  <c r="BC48"/>
  <c r="BD47"/>
  <c r="BC47"/>
  <c r="BD46"/>
  <c r="BC46"/>
  <c r="BD45"/>
  <c r="BC45"/>
  <c r="BD44"/>
  <c r="BC44"/>
  <c r="BD43"/>
  <c r="BC43"/>
  <c r="BD42"/>
  <c r="BC42"/>
  <c r="BD41"/>
  <c r="BC41"/>
  <c r="BD40"/>
  <c r="BC40"/>
  <c r="BD39"/>
  <c r="BC39"/>
  <c r="BD38"/>
  <c r="BC38"/>
  <c r="BD37"/>
  <c r="BC37"/>
  <c r="BD36"/>
  <c r="BC36"/>
  <c r="BD35"/>
  <c r="BC35"/>
  <c r="BD34"/>
  <c r="BC34"/>
  <c r="BD33"/>
  <c r="BC33"/>
  <c r="BD32"/>
  <c r="BC32"/>
  <c r="BD31"/>
  <c r="BC31"/>
  <c r="BD30"/>
  <c r="BC30"/>
  <c r="BD29"/>
  <c r="BC29"/>
  <c r="BD28"/>
  <c r="BC28"/>
  <c r="BD27"/>
  <c r="BC27"/>
  <c r="BD26"/>
  <c r="BC26"/>
  <c r="BD25"/>
  <c r="BC25"/>
  <c r="BD24"/>
  <c r="BC24"/>
  <c r="BD23"/>
  <c r="BC23"/>
  <c r="BD22"/>
  <c r="BC22"/>
  <c r="BD21"/>
  <c r="BC21"/>
  <c r="BD20"/>
  <c r="BC20"/>
  <c r="BD19"/>
  <c r="BC19"/>
  <c r="BD18"/>
  <c r="BC18"/>
  <c r="BD17"/>
  <c r="BC17"/>
  <c r="BD16"/>
  <c r="BC16"/>
  <c r="BD15"/>
  <c r="BC15"/>
  <c r="BD14"/>
  <c r="BC14"/>
  <c r="BD13"/>
  <c r="BC13"/>
  <c r="BD12"/>
  <c r="BC12"/>
  <c r="BD11"/>
  <c r="BC11"/>
  <c r="BD10"/>
  <c r="BC10"/>
  <c r="BD9"/>
  <c r="BC9"/>
  <c r="BD8"/>
  <c r="BC8"/>
  <c r="BD7"/>
  <c r="BC7"/>
  <c r="BD6"/>
  <c r="BC6"/>
  <c r="BB181"/>
  <c r="BB180"/>
  <c r="BB179"/>
  <c r="BB178"/>
  <c r="BB177"/>
  <c r="BB176"/>
  <c r="BB175"/>
  <c r="BB174"/>
  <c r="BB173"/>
  <c r="BB172"/>
  <c r="BB171"/>
  <c r="BB170"/>
  <c r="BB169"/>
  <c r="BB168"/>
  <c r="BB167"/>
  <c r="BB166"/>
  <c r="BB165"/>
  <c r="BB164"/>
  <c r="BB163"/>
  <c r="BB162"/>
  <c r="BB161"/>
  <c r="BB160"/>
  <c r="BB159"/>
  <c r="BB158"/>
  <c r="BB157"/>
  <c r="BB156"/>
  <c r="BB155"/>
  <c r="BB154"/>
  <c r="BB153"/>
  <c r="BB152"/>
  <c r="BB151"/>
  <c r="BB150"/>
  <c r="BB149"/>
  <c r="BB148"/>
  <c r="BB147"/>
  <c r="BB146"/>
  <c r="BB145"/>
  <c r="BB144"/>
  <c r="BB143"/>
  <c r="BB142"/>
  <c r="BB141"/>
  <c r="BB140"/>
  <c r="BB139"/>
  <c r="BB138"/>
  <c r="BB137"/>
  <c r="BB136"/>
  <c r="BB135"/>
  <c r="BB134"/>
  <c r="BB133"/>
  <c r="BB132"/>
  <c r="BB131"/>
  <c r="BB130"/>
  <c r="BB129"/>
  <c r="BB128"/>
  <c r="BB127"/>
  <c r="BB126"/>
  <c r="BB125"/>
  <c r="BB124"/>
  <c r="BB123"/>
  <c r="BB122"/>
  <c r="BB121"/>
  <c r="BB120"/>
  <c r="BB119"/>
  <c r="BB118"/>
  <c r="BB117"/>
  <c r="BB116"/>
  <c r="BB115"/>
  <c r="BB114"/>
  <c r="BB113"/>
  <c r="BB112"/>
  <c r="BB111"/>
  <c r="BB110"/>
  <c r="BB109"/>
  <c r="BB108"/>
  <c r="BB107"/>
  <c r="BB106"/>
  <c r="BB105"/>
  <c r="BB104"/>
  <c r="BB103"/>
  <c r="BB102"/>
  <c r="BB101"/>
  <c r="BB100"/>
  <c r="BB99"/>
  <c r="BB98"/>
  <c r="BB97"/>
  <c r="BB96"/>
  <c r="BB95"/>
  <c r="BB94"/>
  <c r="BB93"/>
  <c r="BB92"/>
  <c r="BB91"/>
  <c r="BB90"/>
  <c r="BB89"/>
  <c r="BB88"/>
  <c r="BB87"/>
  <c r="BB86"/>
  <c r="BB85"/>
  <c r="BB84"/>
  <c r="BB83"/>
  <c r="BB82"/>
  <c r="BB81"/>
  <c r="BB80"/>
  <c r="BB79"/>
  <c r="BB78"/>
  <c r="BB77"/>
  <c r="BB76"/>
  <c r="BB75"/>
  <c r="BB74"/>
  <c r="BB73"/>
  <c r="BB72"/>
  <c r="BB71"/>
  <c r="BB70"/>
  <c r="BB69"/>
  <c r="BB68"/>
  <c r="BB67"/>
  <c r="BB66"/>
  <c r="BB65"/>
  <c r="BB64"/>
  <c r="BB63"/>
  <c r="BB62"/>
  <c r="BB61"/>
  <c r="BB60"/>
  <c r="BB59"/>
  <c r="BB58"/>
  <c r="BB57"/>
  <c r="BB56"/>
  <c r="BB55"/>
  <c r="BB54"/>
  <c r="BB53"/>
  <c r="BB52"/>
  <c r="BB51"/>
  <c r="BB50"/>
  <c r="BB49"/>
  <c r="BB48"/>
  <c r="BB47"/>
  <c r="BB46"/>
  <c r="BB45"/>
  <c r="BB44"/>
  <c r="BB43"/>
  <c r="BB42"/>
  <c r="BB41"/>
  <c r="BB40"/>
  <c r="BB39"/>
  <c r="BB38"/>
  <c r="BB37"/>
  <c r="BB36"/>
  <c r="BB35"/>
  <c r="BB34"/>
  <c r="BB33"/>
  <c r="BB32"/>
  <c r="BB31"/>
  <c r="BB30"/>
  <c r="BB29"/>
  <c r="BB28"/>
  <c r="BB27"/>
  <c r="BB26"/>
  <c r="BB25"/>
  <c r="BB24"/>
  <c r="BB23"/>
  <c r="BB22"/>
  <c r="BB21"/>
  <c r="BB20"/>
  <c r="BB19"/>
  <c r="BB18"/>
  <c r="BB17"/>
  <c r="BB16"/>
  <c r="BB15"/>
  <c r="BB14"/>
  <c r="BB13"/>
  <c r="BB12"/>
  <c r="BB11"/>
  <c r="BB10"/>
  <c r="BB9"/>
  <c r="BB8"/>
  <c r="BB7"/>
  <c r="BB6"/>
  <c r="BA181"/>
  <c r="AZ181"/>
  <c r="BA180"/>
  <c r="AZ180"/>
  <c r="BA179"/>
  <c r="AZ179"/>
  <c r="BA178"/>
  <c r="AZ178"/>
  <c r="BA177"/>
  <c r="AZ177"/>
  <c r="BA176"/>
  <c r="AZ176"/>
  <c r="BA175"/>
  <c r="AZ175"/>
  <c r="BA174"/>
  <c r="AZ174"/>
  <c r="BA173"/>
  <c r="AZ173"/>
  <c r="BA172"/>
  <c r="AZ172"/>
  <c r="BA171"/>
  <c r="AZ171"/>
  <c r="BA170"/>
  <c r="AZ170"/>
  <c r="BA169"/>
  <c r="AZ169"/>
  <c r="BA168"/>
  <c r="AZ168"/>
  <c r="BA167"/>
  <c r="AZ167"/>
  <c r="BA166"/>
  <c r="AZ166"/>
  <c r="BA165"/>
  <c r="AZ165"/>
  <c r="BA164"/>
  <c r="AZ164"/>
  <c r="BA163"/>
  <c r="AZ163"/>
  <c r="BA162"/>
  <c r="AZ162"/>
  <c r="BA161"/>
  <c r="AZ161"/>
  <c r="BA160"/>
  <c r="AZ160"/>
  <c r="BA159"/>
  <c r="AZ159"/>
  <c r="BA158"/>
  <c r="AZ158"/>
  <c r="BA157"/>
  <c r="AZ157"/>
  <c r="BA156"/>
  <c r="AZ156"/>
  <c r="BA155"/>
  <c r="AZ155"/>
  <c r="BA154"/>
  <c r="AZ154"/>
  <c r="BA153"/>
  <c r="AZ153"/>
  <c r="BA152"/>
  <c r="AZ152"/>
  <c r="BA151"/>
  <c r="AZ151"/>
  <c r="BA150"/>
  <c r="AZ150"/>
  <c r="BA149"/>
  <c r="AZ149"/>
  <c r="BA148"/>
  <c r="AZ148"/>
  <c r="BA147"/>
  <c r="AZ147"/>
  <c r="BA146"/>
  <c r="AZ146"/>
  <c r="BA145"/>
  <c r="AZ145"/>
  <c r="BA144"/>
  <c r="AZ144"/>
  <c r="BA143"/>
  <c r="AZ143"/>
  <c r="BA142"/>
  <c r="AZ142"/>
  <c r="BA141"/>
  <c r="AZ141"/>
  <c r="BA140"/>
  <c r="AZ140"/>
  <c r="BA139"/>
  <c r="AZ139"/>
  <c r="BA138"/>
  <c r="AZ138"/>
  <c r="BA137"/>
  <c r="AZ137"/>
  <c r="BA136"/>
  <c r="AZ136"/>
  <c r="BA135"/>
  <c r="AZ135"/>
  <c r="BA134"/>
  <c r="AZ134"/>
  <c r="BA133"/>
  <c r="AZ133"/>
  <c r="BA132"/>
  <c r="AZ132"/>
  <c r="BA131"/>
  <c r="AZ131"/>
  <c r="BA130"/>
  <c r="AZ130"/>
  <c r="BA129"/>
  <c r="AZ129"/>
  <c r="BA128"/>
  <c r="AZ128"/>
  <c r="BA127"/>
  <c r="AZ127"/>
  <c r="BA126"/>
  <c r="AZ126"/>
  <c r="BA125"/>
  <c r="AZ125"/>
  <c r="BA124"/>
  <c r="AZ124"/>
  <c r="BA123"/>
  <c r="AZ123"/>
  <c r="BA122"/>
  <c r="AZ122"/>
  <c r="BA121"/>
  <c r="AZ121"/>
  <c r="BA120"/>
  <c r="AZ120"/>
  <c r="BA119"/>
  <c r="AZ119"/>
  <c r="BA118"/>
  <c r="AZ118"/>
  <c r="BA117"/>
  <c r="AZ117"/>
  <c r="BA116"/>
  <c r="AZ116"/>
  <c r="BA115"/>
  <c r="AZ115"/>
  <c r="BA114"/>
  <c r="AZ114"/>
  <c r="BA113"/>
  <c r="AZ113"/>
  <c r="BA112"/>
  <c r="AZ112"/>
  <c r="BA111"/>
  <c r="AZ111"/>
  <c r="BA110"/>
  <c r="AZ110"/>
  <c r="BA109"/>
  <c r="AZ109"/>
  <c r="BA108"/>
  <c r="AZ108"/>
  <c r="BA107"/>
  <c r="AZ107"/>
  <c r="BA106"/>
  <c r="AZ106"/>
  <c r="BA105"/>
  <c r="AZ105"/>
  <c r="BA104"/>
  <c r="AZ104"/>
  <c r="BA103"/>
  <c r="AZ103"/>
  <c r="BA102"/>
  <c r="AZ102"/>
  <c r="BA101"/>
  <c r="AZ101"/>
  <c r="BA100"/>
  <c r="AZ100"/>
  <c r="BA99"/>
  <c r="AZ99"/>
  <c r="BA98"/>
  <c r="AZ98"/>
  <c r="BA97"/>
  <c r="AZ97"/>
  <c r="BA96"/>
  <c r="AZ96"/>
  <c r="BA95"/>
  <c r="AZ95"/>
  <c r="BA94"/>
  <c r="AZ94"/>
  <c r="BA93"/>
  <c r="AZ93"/>
  <c r="BA92"/>
  <c r="AZ92"/>
  <c r="BA91"/>
  <c r="AZ91"/>
  <c r="BA90"/>
  <c r="AZ90"/>
  <c r="BA89"/>
  <c r="AZ89"/>
  <c r="BA88"/>
  <c r="AZ88"/>
  <c r="BA87"/>
  <c r="AZ87"/>
  <c r="BA86"/>
  <c r="AZ86"/>
  <c r="BA85"/>
  <c r="AZ85"/>
  <c r="BA84"/>
  <c r="AZ84"/>
  <c r="BA83"/>
  <c r="AZ83"/>
  <c r="BA82"/>
  <c r="AZ82"/>
  <c r="BA81"/>
  <c r="AZ81"/>
  <c r="BA80"/>
  <c r="AZ80"/>
  <c r="BA79"/>
  <c r="AZ79"/>
  <c r="BA78"/>
  <c r="AZ78"/>
  <c r="BA77"/>
  <c r="AZ77"/>
  <c r="BA76"/>
  <c r="AZ76"/>
  <c r="BA75"/>
  <c r="AZ75"/>
  <c r="BA74"/>
  <c r="AZ74"/>
  <c r="BA73"/>
  <c r="AZ73"/>
  <c r="BA72"/>
  <c r="AZ72"/>
  <c r="BA71"/>
  <c r="AZ71"/>
  <c r="BA70"/>
  <c r="AZ70"/>
  <c r="BA69"/>
  <c r="AZ69"/>
  <c r="BA68"/>
  <c r="AZ68"/>
  <c r="BA67"/>
  <c r="AZ67"/>
  <c r="BA66"/>
  <c r="AZ66"/>
  <c r="BA65"/>
  <c r="AZ65"/>
  <c r="BA64"/>
  <c r="AZ64"/>
  <c r="BA63"/>
  <c r="AZ63"/>
  <c r="BA62"/>
  <c r="AZ62"/>
  <c r="BA61"/>
  <c r="AZ61"/>
  <c r="BA60"/>
  <c r="AZ60"/>
  <c r="BA59"/>
  <c r="AZ59"/>
  <c r="BA58"/>
  <c r="AZ58"/>
  <c r="BA57"/>
  <c r="AZ57"/>
  <c r="BA56"/>
  <c r="AZ56"/>
  <c r="BA55"/>
  <c r="AZ55"/>
  <c r="BA54"/>
  <c r="AZ54"/>
  <c r="BA53"/>
  <c r="AZ53"/>
  <c r="BA52"/>
  <c r="AZ52"/>
  <c r="BA51"/>
  <c r="AZ51"/>
  <c r="BA50"/>
  <c r="AZ50"/>
  <c r="BA49"/>
  <c r="AZ49"/>
  <c r="BA48"/>
  <c r="AZ48"/>
  <c r="BA47"/>
  <c r="AZ47"/>
  <c r="BA46"/>
  <c r="AZ46"/>
  <c r="BA45"/>
  <c r="AZ45"/>
  <c r="BA44"/>
  <c r="AZ44"/>
  <c r="BA43"/>
  <c r="AZ43"/>
  <c r="BA42"/>
  <c r="AZ42"/>
  <c r="BA41"/>
  <c r="AZ41"/>
  <c r="BA40"/>
  <c r="AZ40"/>
  <c r="BA39"/>
  <c r="AZ39"/>
  <c r="BA38"/>
  <c r="AZ38"/>
  <c r="BA37"/>
  <c r="AZ37"/>
  <c r="BA36"/>
  <c r="AZ36"/>
  <c r="BA35"/>
  <c r="AZ35"/>
  <c r="BA34"/>
  <c r="AZ34"/>
  <c r="BA33"/>
  <c r="AZ33"/>
  <c r="BA32"/>
  <c r="AZ32"/>
  <c r="BA31"/>
  <c r="AZ31"/>
  <c r="BA30"/>
  <c r="AZ30"/>
  <c r="BA29"/>
  <c r="AZ29"/>
  <c r="BA28"/>
  <c r="AZ28"/>
  <c r="BA27"/>
  <c r="AZ27"/>
  <c r="BA26"/>
  <c r="AZ26"/>
  <c r="BA25"/>
  <c r="AZ25"/>
  <c r="BA24"/>
  <c r="AZ24"/>
  <c r="BA23"/>
  <c r="AZ23"/>
  <c r="BA22"/>
  <c r="AZ22"/>
  <c r="BA21"/>
  <c r="AZ21"/>
  <c r="BA20"/>
  <c r="AZ20"/>
  <c r="BA19"/>
  <c r="AZ19"/>
  <c r="BA18"/>
  <c r="AZ18"/>
  <c r="BA17"/>
  <c r="AZ17"/>
  <c r="BA16"/>
  <c r="AZ16"/>
  <c r="BA15"/>
  <c r="AZ15"/>
  <c r="BA14"/>
  <c r="AZ14"/>
  <c r="BA13"/>
  <c r="AZ13"/>
  <c r="BA12"/>
  <c r="AZ12"/>
  <c r="BA11"/>
  <c r="AZ11"/>
  <c r="BA10"/>
  <c r="AZ10"/>
  <c r="BA9"/>
  <c r="AZ9"/>
  <c r="BA8"/>
  <c r="AZ8"/>
  <c r="BA7"/>
  <c r="AZ7"/>
  <c r="BA6"/>
  <c r="AZ6"/>
  <c r="AX181"/>
  <c r="AX180"/>
  <c r="AX179"/>
  <c r="AX178"/>
  <c r="AX177"/>
  <c r="AX176"/>
  <c r="AX175"/>
  <c r="AX174"/>
  <c r="AX173"/>
  <c r="AX172"/>
  <c r="AX171"/>
  <c r="AX170"/>
  <c r="AX169"/>
  <c r="AX168"/>
  <c r="AX167"/>
  <c r="AX166"/>
  <c r="AX165"/>
  <c r="AX164"/>
  <c r="AX163"/>
  <c r="AX162"/>
  <c r="AX161"/>
  <c r="AX160"/>
  <c r="AX159"/>
  <c r="AX158"/>
  <c r="AX157"/>
  <c r="AX156"/>
  <c r="AX155"/>
  <c r="AX154"/>
  <c r="AX153"/>
  <c r="AX152"/>
  <c r="AX151"/>
  <c r="AX150"/>
  <c r="AX149"/>
  <c r="AX148"/>
  <c r="AX147"/>
  <c r="AX146"/>
  <c r="AX145"/>
  <c r="AX144"/>
  <c r="AX143"/>
  <c r="AX142"/>
  <c r="AX141"/>
  <c r="AX140"/>
  <c r="AX139"/>
  <c r="AX138"/>
  <c r="AX137"/>
  <c r="AX136"/>
  <c r="AX135"/>
  <c r="AX134"/>
  <c r="AX133"/>
  <c r="AX132"/>
  <c r="AX131"/>
  <c r="AX130"/>
  <c r="AX129"/>
  <c r="AX128"/>
  <c r="AX127"/>
  <c r="AX126"/>
  <c r="AX125"/>
  <c r="AX124"/>
  <c r="AX123"/>
  <c r="AX122"/>
  <c r="AX121"/>
  <c r="AX120"/>
  <c r="AX119"/>
  <c r="AX118"/>
  <c r="AX117"/>
  <c r="AX116"/>
  <c r="AX115"/>
  <c r="AX114"/>
  <c r="AX113"/>
  <c r="AX112"/>
  <c r="AX111"/>
  <c r="AX110"/>
  <c r="AX109"/>
  <c r="AX108"/>
  <c r="AX107"/>
  <c r="AX106"/>
  <c r="AX105"/>
  <c r="AX104"/>
  <c r="AX103"/>
  <c r="AX102"/>
  <c r="AX101"/>
  <c r="AX100"/>
  <c r="AX99"/>
  <c r="AX98"/>
  <c r="AX97"/>
  <c r="AX96"/>
  <c r="AX95"/>
  <c r="AX94"/>
  <c r="AX93"/>
  <c r="AX92"/>
  <c r="AX91"/>
  <c r="AX90"/>
  <c r="AX89"/>
  <c r="AX88"/>
  <c r="AX87"/>
  <c r="AX86"/>
  <c r="AX85"/>
  <c r="AX84"/>
  <c r="AX83"/>
  <c r="AX82"/>
  <c r="AX81"/>
  <c r="AX80"/>
  <c r="AX79"/>
  <c r="AX78"/>
  <c r="AX77"/>
  <c r="AX76"/>
  <c r="AX75"/>
  <c r="AX74"/>
  <c r="AX73"/>
  <c r="AX72"/>
  <c r="AX71"/>
  <c r="AX70"/>
  <c r="AX69"/>
  <c r="AX68"/>
  <c r="AX67"/>
  <c r="AX66"/>
  <c r="AX65"/>
  <c r="AX64"/>
  <c r="AX63"/>
  <c r="AX62"/>
  <c r="AX61"/>
  <c r="AX60"/>
  <c r="AX59"/>
  <c r="AX58"/>
  <c r="AX57"/>
  <c r="AX56"/>
  <c r="AX55"/>
  <c r="AX54"/>
  <c r="AX53"/>
  <c r="AX52"/>
  <c r="AX51"/>
  <c r="AX50"/>
  <c r="AX49"/>
  <c r="AX48"/>
  <c r="AX47"/>
  <c r="AX46"/>
  <c r="AX45"/>
  <c r="AX44"/>
  <c r="AX43"/>
  <c r="AX42"/>
  <c r="AX41"/>
  <c r="AX40"/>
  <c r="AX39"/>
  <c r="AX38"/>
  <c r="AX37"/>
  <c r="AX36"/>
  <c r="AX35"/>
  <c r="AX34"/>
  <c r="AX33"/>
  <c r="AX32"/>
  <c r="AX31"/>
  <c r="AX30"/>
  <c r="AX29"/>
  <c r="AX28"/>
  <c r="AX27"/>
  <c r="AX26"/>
  <c r="AX25"/>
  <c r="AX24"/>
  <c r="AX23"/>
  <c r="AX22"/>
  <c r="AX21"/>
  <c r="AX20"/>
  <c r="AX19"/>
  <c r="AX18"/>
  <c r="AX17"/>
  <c r="AX16"/>
  <c r="AX15"/>
  <c r="AX14"/>
  <c r="AX13"/>
  <c r="AX12"/>
  <c r="AX11"/>
  <c r="AX10"/>
  <c r="AX9"/>
  <c r="AX8"/>
  <c r="AX7"/>
  <c r="AX6"/>
  <c r="AW181"/>
  <c r="AW180"/>
  <c r="AW179"/>
  <c r="AW178"/>
  <c r="AW177"/>
  <c r="AW176"/>
  <c r="AW175"/>
  <c r="AW174"/>
  <c r="AW173"/>
  <c r="AW172"/>
  <c r="AW171"/>
  <c r="AW170"/>
  <c r="AW169"/>
  <c r="AW168"/>
  <c r="AW167"/>
  <c r="AW166"/>
  <c r="AW165"/>
  <c r="AW164"/>
  <c r="AW163"/>
  <c r="AW162"/>
  <c r="AW161"/>
  <c r="AW160"/>
  <c r="AW159"/>
  <c r="AW158"/>
  <c r="AW157"/>
  <c r="AW156"/>
  <c r="AW155"/>
  <c r="AW154"/>
  <c r="AW153"/>
  <c r="AW152"/>
  <c r="AW151"/>
  <c r="AW150"/>
  <c r="AW149"/>
  <c r="AW148"/>
  <c r="AW147"/>
  <c r="AW146"/>
  <c r="AW145"/>
  <c r="AW144"/>
  <c r="AW143"/>
  <c r="AW142"/>
  <c r="AW141"/>
  <c r="AW140"/>
  <c r="AW139"/>
  <c r="AW138"/>
  <c r="AW137"/>
  <c r="AW136"/>
  <c r="AW135"/>
  <c r="AW134"/>
  <c r="AW133"/>
  <c r="AW132"/>
  <c r="AW131"/>
  <c r="AW130"/>
  <c r="AW129"/>
  <c r="AW128"/>
  <c r="AW127"/>
  <c r="AW126"/>
  <c r="AW125"/>
  <c r="AW124"/>
  <c r="AW123"/>
  <c r="AW122"/>
  <c r="AW121"/>
  <c r="AW120"/>
  <c r="AW119"/>
  <c r="AW118"/>
  <c r="AW117"/>
  <c r="AW116"/>
  <c r="AW115"/>
  <c r="AW114"/>
  <c r="AW113"/>
  <c r="AW112"/>
  <c r="AW111"/>
  <c r="AW110"/>
  <c r="AW109"/>
  <c r="AW108"/>
  <c r="AW107"/>
  <c r="AW106"/>
  <c r="AW105"/>
  <c r="AW104"/>
  <c r="AW103"/>
  <c r="AW102"/>
  <c r="AW101"/>
  <c r="AW100"/>
  <c r="AW99"/>
  <c r="AW98"/>
  <c r="AW97"/>
  <c r="AW96"/>
  <c r="AW95"/>
  <c r="AW94"/>
  <c r="AW93"/>
  <c r="AW92"/>
  <c r="AW91"/>
  <c r="AW90"/>
  <c r="AW89"/>
  <c r="AW88"/>
  <c r="AW87"/>
  <c r="AW86"/>
  <c r="AW85"/>
  <c r="AW84"/>
  <c r="AW83"/>
  <c r="AW82"/>
  <c r="AW81"/>
  <c r="AW80"/>
  <c r="AW79"/>
  <c r="AW78"/>
  <c r="AW77"/>
  <c r="AW76"/>
  <c r="AW75"/>
  <c r="AW74"/>
  <c r="AW73"/>
  <c r="AW72"/>
  <c r="AW71"/>
  <c r="AW70"/>
  <c r="AW69"/>
  <c r="AW68"/>
  <c r="AW67"/>
  <c r="AW66"/>
  <c r="AW65"/>
  <c r="AW64"/>
  <c r="AW63"/>
  <c r="AW62"/>
  <c r="AW61"/>
  <c r="AW60"/>
  <c r="AW59"/>
  <c r="AW58"/>
  <c r="AW57"/>
  <c r="AW56"/>
  <c r="AW55"/>
  <c r="AW54"/>
  <c r="AW53"/>
  <c r="AW52"/>
  <c r="AW51"/>
  <c r="AW50"/>
  <c r="AW49"/>
  <c r="AW48"/>
  <c r="AW47"/>
  <c r="AW46"/>
  <c r="AW45"/>
  <c r="AW44"/>
  <c r="AW43"/>
  <c r="AW42"/>
  <c r="AW41"/>
  <c r="AW40"/>
  <c r="AW39"/>
  <c r="AW38"/>
  <c r="AW37"/>
  <c r="AW36"/>
  <c r="AW35"/>
  <c r="AW34"/>
  <c r="AW33"/>
  <c r="AW32"/>
  <c r="AW31"/>
  <c r="AW30"/>
  <c r="AW29"/>
  <c r="AW28"/>
  <c r="AW27"/>
  <c r="AW26"/>
  <c r="AW25"/>
  <c r="AW24"/>
  <c r="AW23"/>
  <c r="AW22"/>
  <c r="AW21"/>
  <c r="AW20"/>
  <c r="AW19"/>
  <c r="AW18"/>
  <c r="AW17"/>
  <c r="AW16"/>
  <c r="AW15"/>
  <c r="AW14"/>
  <c r="AW13"/>
  <c r="AW12"/>
  <c r="AW11"/>
  <c r="AW10"/>
  <c r="AW9"/>
  <c r="AW8"/>
  <c r="AW7"/>
  <c r="AW6"/>
  <c r="AV181"/>
  <c r="AV180"/>
  <c r="AV179"/>
  <c r="AV178"/>
  <c r="AV177"/>
  <c r="AV176"/>
  <c r="AV175"/>
  <c r="AV174"/>
  <c r="AV173"/>
  <c r="AV172"/>
  <c r="AV171"/>
  <c r="AV170"/>
  <c r="AV169"/>
  <c r="AV168"/>
  <c r="AV167"/>
  <c r="AV166"/>
  <c r="AV165"/>
  <c r="AV164"/>
  <c r="AV163"/>
  <c r="AV162"/>
  <c r="AV161"/>
  <c r="AV160"/>
  <c r="AV159"/>
  <c r="AV158"/>
  <c r="AV157"/>
  <c r="AV156"/>
  <c r="AV155"/>
  <c r="AV154"/>
  <c r="AV153"/>
  <c r="AV152"/>
  <c r="AV151"/>
  <c r="AV150"/>
  <c r="AV149"/>
  <c r="AV148"/>
  <c r="AV147"/>
  <c r="AV146"/>
  <c r="AV145"/>
  <c r="AV144"/>
  <c r="AV143"/>
  <c r="AV142"/>
  <c r="AV141"/>
  <c r="AV140"/>
  <c r="AV139"/>
  <c r="AV138"/>
  <c r="AV137"/>
  <c r="AV136"/>
  <c r="AV135"/>
  <c r="AV134"/>
  <c r="AV133"/>
  <c r="AV132"/>
  <c r="AV131"/>
  <c r="AV130"/>
  <c r="AV129"/>
  <c r="AV128"/>
  <c r="AV127"/>
  <c r="AV126"/>
  <c r="AV125"/>
  <c r="AV124"/>
  <c r="AV123"/>
  <c r="AV122"/>
  <c r="AV121"/>
  <c r="AV120"/>
  <c r="AV119"/>
  <c r="AV118"/>
  <c r="AV117"/>
  <c r="AV116"/>
  <c r="AV115"/>
  <c r="AV114"/>
  <c r="AV113"/>
  <c r="AV112"/>
  <c r="AV111"/>
  <c r="AV110"/>
  <c r="AV109"/>
  <c r="AV108"/>
  <c r="AV107"/>
  <c r="AV106"/>
  <c r="AV105"/>
  <c r="AV104"/>
  <c r="AV103"/>
  <c r="AV102"/>
  <c r="AV101"/>
  <c r="AV100"/>
  <c r="AV99"/>
  <c r="AV98"/>
  <c r="AV97"/>
  <c r="AV96"/>
  <c r="AV95"/>
  <c r="AV94"/>
  <c r="AV93"/>
  <c r="AV92"/>
  <c r="AV91"/>
  <c r="AV90"/>
  <c r="AV89"/>
  <c r="AV88"/>
  <c r="AV87"/>
  <c r="AV86"/>
  <c r="AV85"/>
  <c r="AV84"/>
  <c r="AV83"/>
  <c r="AV82"/>
  <c r="AV81"/>
  <c r="AV80"/>
  <c r="AV79"/>
  <c r="AV78"/>
  <c r="AV77"/>
  <c r="AV76"/>
  <c r="AV75"/>
  <c r="AV74"/>
  <c r="AV73"/>
  <c r="AV72"/>
  <c r="AV71"/>
  <c r="AV70"/>
  <c r="AV69"/>
  <c r="AV68"/>
  <c r="AV67"/>
  <c r="AV66"/>
  <c r="AV65"/>
  <c r="AV64"/>
  <c r="AV63"/>
  <c r="AV62"/>
  <c r="AV61"/>
  <c r="AV60"/>
  <c r="AV59"/>
  <c r="AV58"/>
  <c r="AV57"/>
  <c r="AV56"/>
  <c r="AV55"/>
  <c r="AV54"/>
  <c r="AV53"/>
  <c r="AV52"/>
  <c r="AV51"/>
  <c r="AV50"/>
  <c r="AV49"/>
  <c r="AV48"/>
  <c r="AV47"/>
  <c r="AV46"/>
  <c r="AV45"/>
  <c r="AV44"/>
  <c r="AV43"/>
  <c r="AV42"/>
  <c r="AV41"/>
  <c r="AV40"/>
  <c r="AV39"/>
  <c r="AV38"/>
  <c r="AV37"/>
  <c r="AV36"/>
  <c r="AV35"/>
  <c r="AV34"/>
  <c r="AV33"/>
  <c r="AV32"/>
  <c r="AV31"/>
  <c r="AV30"/>
  <c r="AV29"/>
  <c r="AV28"/>
  <c r="AV27"/>
  <c r="AV26"/>
  <c r="AV25"/>
  <c r="AV24"/>
  <c r="AV23"/>
  <c r="AV22"/>
  <c r="AV21"/>
  <c r="AV20"/>
  <c r="AV19"/>
  <c r="AV18"/>
  <c r="AV17"/>
  <c r="AV16"/>
  <c r="AV15"/>
  <c r="AV14"/>
  <c r="AV13"/>
  <c r="AV12"/>
  <c r="AV11"/>
  <c r="AV10"/>
  <c r="AV9"/>
  <c r="AV8"/>
  <c r="AV7"/>
  <c r="AV6"/>
  <c r="AU181"/>
  <c r="AU180"/>
  <c r="AU179"/>
  <c r="AU178"/>
  <c r="AU177"/>
  <c r="AU176"/>
  <c r="AU175"/>
  <c r="AU174"/>
  <c r="AU173"/>
  <c r="AU172"/>
  <c r="AU171"/>
  <c r="AU170"/>
  <c r="AU169"/>
  <c r="AU168"/>
  <c r="AU167"/>
  <c r="AU166"/>
  <c r="AU165"/>
  <c r="AU164"/>
  <c r="AU163"/>
  <c r="AU162"/>
  <c r="AU161"/>
  <c r="AU160"/>
  <c r="AU159"/>
  <c r="AU158"/>
  <c r="AU157"/>
  <c r="AU156"/>
  <c r="AU155"/>
  <c r="AU154"/>
  <c r="AU153"/>
  <c r="AU152"/>
  <c r="AU151"/>
  <c r="AU150"/>
  <c r="AU149"/>
  <c r="AU148"/>
  <c r="AU147"/>
  <c r="AU146"/>
  <c r="AU145"/>
  <c r="AU144"/>
  <c r="AU143"/>
  <c r="AU142"/>
  <c r="AU141"/>
  <c r="AU140"/>
  <c r="AU139"/>
  <c r="AU138"/>
  <c r="AU137"/>
  <c r="AU136"/>
  <c r="AU135"/>
  <c r="AU134"/>
  <c r="AU133"/>
  <c r="AU132"/>
  <c r="AU131"/>
  <c r="AU130"/>
  <c r="AU129"/>
  <c r="AU128"/>
  <c r="AU127"/>
  <c r="AU126"/>
  <c r="AU125"/>
  <c r="AU124"/>
  <c r="AU123"/>
  <c r="AU122"/>
  <c r="AU121"/>
  <c r="AU120"/>
  <c r="AU119"/>
  <c r="AU118"/>
  <c r="AU117"/>
  <c r="AU116"/>
  <c r="AU115"/>
  <c r="AU114"/>
  <c r="AU113"/>
  <c r="AU112"/>
  <c r="AU111"/>
  <c r="AU110"/>
  <c r="AU109"/>
  <c r="AU108"/>
  <c r="AU107"/>
  <c r="AU106"/>
  <c r="AU105"/>
  <c r="AU104"/>
  <c r="AU103"/>
  <c r="AU102"/>
  <c r="AU101"/>
  <c r="AU100"/>
  <c r="AU99"/>
  <c r="AU98"/>
  <c r="AU97"/>
  <c r="AU96"/>
  <c r="AU95"/>
  <c r="AU94"/>
  <c r="AU93"/>
  <c r="AU92"/>
  <c r="AU91"/>
  <c r="AU90"/>
  <c r="AU89"/>
  <c r="AU88"/>
  <c r="AU87"/>
  <c r="AU86"/>
  <c r="AU85"/>
  <c r="AU84"/>
  <c r="AU83"/>
  <c r="AU82"/>
  <c r="AU81"/>
  <c r="AU80"/>
  <c r="AU79"/>
  <c r="AU78"/>
  <c r="AU77"/>
  <c r="AU76"/>
  <c r="AU75"/>
  <c r="AU74"/>
  <c r="AU73"/>
  <c r="AU72"/>
  <c r="AU71"/>
  <c r="AU70"/>
  <c r="AU69"/>
  <c r="AU68"/>
  <c r="AU67"/>
  <c r="AU66"/>
  <c r="AU65"/>
  <c r="AU64"/>
  <c r="AU63"/>
  <c r="AU62"/>
  <c r="AU61"/>
  <c r="AU60"/>
  <c r="AU59"/>
  <c r="AU58"/>
  <c r="AU57"/>
  <c r="AU56"/>
  <c r="AU55"/>
  <c r="AU54"/>
  <c r="AU53"/>
  <c r="AU52"/>
  <c r="AU51"/>
  <c r="AU50"/>
  <c r="AU49"/>
  <c r="AU48"/>
  <c r="AU47"/>
  <c r="AU46"/>
  <c r="AU45"/>
  <c r="AU44"/>
  <c r="AU43"/>
  <c r="AU42"/>
  <c r="AU41"/>
  <c r="AU40"/>
  <c r="AU39"/>
  <c r="AU38"/>
  <c r="AU37"/>
  <c r="AU36"/>
  <c r="AU35"/>
  <c r="AU34"/>
  <c r="AU33"/>
  <c r="AU32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10"/>
  <c r="AU9"/>
  <c r="AU8"/>
  <c r="AU7"/>
  <c r="AU6"/>
  <c r="AT181"/>
  <c r="AS181"/>
  <c r="AR181"/>
  <c r="AT180"/>
  <c r="AS180"/>
  <c r="AR180"/>
  <c r="AT179"/>
  <c r="AS179"/>
  <c r="AR179"/>
  <c r="AT178"/>
  <c r="AS178"/>
  <c r="AR178"/>
  <c r="AT177"/>
  <c r="AS177"/>
  <c r="AR177"/>
  <c r="AT176"/>
  <c r="AS176"/>
  <c r="AR176"/>
  <c r="AT175"/>
  <c r="AS175"/>
  <c r="AR175"/>
  <c r="AT174"/>
  <c r="AS174"/>
  <c r="AR174"/>
  <c r="AT173"/>
  <c r="AS173"/>
  <c r="AR173"/>
  <c r="AT172"/>
  <c r="AS172"/>
  <c r="AR172"/>
  <c r="AT171"/>
  <c r="AS171"/>
  <c r="AR171"/>
  <c r="AT170"/>
  <c r="AS170"/>
  <c r="AR170"/>
  <c r="AT169"/>
  <c r="AS169"/>
  <c r="AR169"/>
  <c r="AT168"/>
  <c r="AS168"/>
  <c r="AR168"/>
  <c r="AT167"/>
  <c r="AS167"/>
  <c r="AR167"/>
  <c r="AT166"/>
  <c r="AS166"/>
  <c r="AR166"/>
  <c r="AT165"/>
  <c r="AS165"/>
  <c r="AR165"/>
  <c r="AT164"/>
  <c r="AS164"/>
  <c r="AR164"/>
  <c r="AT163"/>
  <c r="AS163"/>
  <c r="AR163"/>
  <c r="AT162"/>
  <c r="AS162"/>
  <c r="AR162"/>
  <c r="AT161"/>
  <c r="AS161"/>
  <c r="AR161"/>
  <c r="AT160"/>
  <c r="AS160"/>
  <c r="AR160"/>
  <c r="AT159"/>
  <c r="AS159"/>
  <c r="AR159"/>
  <c r="AT158"/>
  <c r="AS158"/>
  <c r="AR158"/>
  <c r="AT157"/>
  <c r="AS157"/>
  <c r="AR157"/>
  <c r="AT156"/>
  <c r="AS156"/>
  <c r="AR156"/>
  <c r="AT155"/>
  <c r="AS155"/>
  <c r="AR155"/>
  <c r="AT154"/>
  <c r="AS154"/>
  <c r="AR154"/>
  <c r="AT153"/>
  <c r="AS153"/>
  <c r="AR153"/>
  <c r="AT152"/>
  <c r="AS152"/>
  <c r="AR152"/>
  <c r="AT151"/>
  <c r="AS151"/>
  <c r="AR151"/>
  <c r="AT150"/>
  <c r="AS150"/>
  <c r="AR150"/>
  <c r="AT149"/>
  <c r="AS149"/>
  <c r="AR149"/>
  <c r="AT148"/>
  <c r="AS148"/>
  <c r="AR148"/>
  <c r="AT147"/>
  <c r="AS147"/>
  <c r="AR147"/>
  <c r="AT146"/>
  <c r="AS146"/>
  <c r="AR146"/>
  <c r="AT145"/>
  <c r="AS145"/>
  <c r="AR145"/>
  <c r="AT144"/>
  <c r="AS144"/>
  <c r="AR144"/>
  <c r="AT143"/>
  <c r="AS143"/>
  <c r="AR143"/>
  <c r="AT142"/>
  <c r="AS142"/>
  <c r="AR142"/>
  <c r="AT141"/>
  <c r="AS141"/>
  <c r="AR141"/>
  <c r="AT140"/>
  <c r="AS140"/>
  <c r="AR140"/>
  <c r="AT139"/>
  <c r="AS139"/>
  <c r="AR139"/>
  <c r="AT138"/>
  <c r="AS138"/>
  <c r="AR138"/>
  <c r="AT137"/>
  <c r="AS137"/>
  <c r="AR137"/>
  <c r="AT136"/>
  <c r="AS136"/>
  <c r="AR136"/>
  <c r="AT135"/>
  <c r="AS135"/>
  <c r="AR135"/>
  <c r="AT134"/>
  <c r="AS134"/>
  <c r="AR134"/>
  <c r="AT133"/>
  <c r="AS133"/>
  <c r="AR133"/>
  <c r="AT132"/>
  <c r="AS132"/>
  <c r="AR132"/>
  <c r="AT131"/>
  <c r="AS131"/>
  <c r="AR131"/>
  <c r="AT130"/>
  <c r="AS130"/>
  <c r="AR130"/>
  <c r="AT129"/>
  <c r="AS129"/>
  <c r="AR129"/>
  <c r="AT128"/>
  <c r="AS128"/>
  <c r="AR128"/>
  <c r="AT127"/>
  <c r="AS127"/>
  <c r="AR127"/>
  <c r="AT126"/>
  <c r="AS126"/>
  <c r="AR126"/>
  <c r="AT125"/>
  <c r="AS125"/>
  <c r="AR125"/>
  <c r="AT124"/>
  <c r="AS124"/>
  <c r="AR124"/>
  <c r="AT123"/>
  <c r="AS123"/>
  <c r="AR123"/>
  <c r="AT122"/>
  <c r="AS122"/>
  <c r="AR122"/>
  <c r="AT121"/>
  <c r="AS121"/>
  <c r="AR121"/>
  <c r="AT120"/>
  <c r="AS120"/>
  <c r="AR120"/>
  <c r="AT119"/>
  <c r="AS119"/>
  <c r="AR119"/>
  <c r="AT118"/>
  <c r="AS118"/>
  <c r="AR118"/>
  <c r="AT117"/>
  <c r="AS117"/>
  <c r="AR117"/>
  <c r="AT116"/>
  <c r="AS116"/>
  <c r="AR116"/>
  <c r="AT115"/>
  <c r="AS115"/>
  <c r="AR115"/>
  <c r="AT114"/>
  <c r="AS114"/>
  <c r="AR114"/>
  <c r="AT113"/>
  <c r="AS113"/>
  <c r="AR113"/>
  <c r="AT112"/>
  <c r="AS112"/>
  <c r="AR112"/>
  <c r="AT111"/>
  <c r="AS111"/>
  <c r="AR111"/>
  <c r="AT110"/>
  <c r="AS110"/>
  <c r="AR110"/>
  <c r="AT109"/>
  <c r="AS109"/>
  <c r="AR109"/>
  <c r="AT108"/>
  <c r="AS108"/>
  <c r="AR108"/>
  <c r="AT107"/>
  <c r="AS107"/>
  <c r="AR107"/>
  <c r="AT106"/>
  <c r="AS106"/>
  <c r="AR106"/>
  <c r="AT105"/>
  <c r="AS105"/>
  <c r="AR105"/>
  <c r="AT104"/>
  <c r="AS104"/>
  <c r="AR104"/>
  <c r="AT103"/>
  <c r="AS103"/>
  <c r="AR103"/>
  <c r="AT102"/>
  <c r="AS102"/>
  <c r="AR102"/>
  <c r="AT101"/>
  <c r="AS101"/>
  <c r="AR101"/>
  <c r="AT100"/>
  <c r="AS100"/>
  <c r="AR100"/>
  <c r="AT99"/>
  <c r="AS99"/>
  <c r="AR99"/>
  <c r="AT98"/>
  <c r="AS98"/>
  <c r="AR98"/>
  <c r="AT97"/>
  <c r="AS97"/>
  <c r="AR97"/>
  <c r="AT96"/>
  <c r="AS96"/>
  <c r="AR96"/>
  <c r="AT95"/>
  <c r="AS95"/>
  <c r="AR95"/>
  <c r="AT94"/>
  <c r="AS94"/>
  <c r="AR94"/>
  <c r="AT93"/>
  <c r="AS93"/>
  <c r="AR93"/>
  <c r="AT92"/>
  <c r="AS92"/>
  <c r="AR92"/>
  <c r="AT91"/>
  <c r="AS91"/>
  <c r="AR91"/>
  <c r="AT90"/>
  <c r="AS90"/>
  <c r="AR90"/>
  <c r="AT89"/>
  <c r="AS89"/>
  <c r="AR89"/>
  <c r="AT88"/>
  <c r="AS88"/>
  <c r="AR88"/>
  <c r="AT87"/>
  <c r="AS87"/>
  <c r="AR87"/>
  <c r="AT86"/>
  <c r="AS86"/>
  <c r="AR86"/>
  <c r="AT85"/>
  <c r="AS85"/>
  <c r="AR85"/>
  <c r="AT84"/>
  <c r="AS84"/>
  <c r="AR84"/>
  <c r="AT83"/>
  <c r="AS83"/>
  <c r="AR83"/>
  <c r="AT82"/>
  <c r="AS82"/>
  <c r="AR82"/>
  <c r="AT81"/>
  <c r="AS81"/>
  <c r="AR81"/>
  <c r="AT80"/>
  <c r="AS80"/>
  <c r="AR80"/>
  <c r="AT79"/>
  <c r="AS79"/>
  <c r="AR79"/>
  <c r="AT78"/>
  <c r="AS78"/>
  <c r="AR78"/>
  <c r="AT77"/>
  <c r="AS77"/>
  <c r="AR77"/>
  <c r="AT76"/>
  <c r="AS76"/>
  <c r="AR76"/>
  <c r="AT75"/>
  <c r="AS75"/>
  <c r="AR75"/>
  <c r="AT74"/>
  <c r="AS74"/>
  <c r="AR74"/>
  <c r="AT73"/>
  <c r="AS73"/>
  <c r="AR73"/>
  <c r="AT72"/>
  <c r="AS72"/>
  <c r="AR72"/>
  <c r="AT71"/>
  <c r="AS71"/>
  <c r="AR71"/>
  <c r="AT70"/>
  <c r="AS70"/>
  <c r="AR70"/>
  <c r="AT69"/>
  <c r="AS69"/>
  <c r="AR69"/>
  <c r="AT68"/>
  <c r="AS68"/>
  <c r="AR68"/>
  <c r="AT67"/>
  <c r="AS67"/>
  <c r="AR67"/>
  <c r="AT66"/>
  <c r="AS66"/>
  <c r="AR66"/>
  <c r="AT65"/>
  <c r="AS65"/>
  <c r="AR65"/>
  <c r="AT64"/>
  <c r="AS64"/>
  <c r="AR64"/>
  <c r="AT63"/>
  <c r="AS63"/>
  <c r="AR63"/>
  <c r="AT62"/>
  <c r="AS62"/>
  <c r="AR62"/>
  <c r="AT61"/>
  <c r="AS61"/>
  <c r="AR61"/>
  <c r="AT60"/>
  <c r="AS60"/>
  <c r="AR60"/>
  <c r="AT59"/>
  <c r="AS59"/>
  <c r="AR59"/>
  <c r="AT58"/>
  <c r="AS58"/>
  <c r="AR58"/>
  <c r="AT57"/>
  <c r="AS57"/>
  <c r="AR57"/>
  <c r="AT56"/>
  <c r="AS56"/>
  <c r="AR56"/>
  <c r="AT55"/>
  <c r="AS55"/>
  <c r="AR55"/>
  <c r="AT54"/>
  <c r="AS54"/>
  <c r="AR54"/>
  <c r="AT53"/>
  <c r="AS53"/>
  <c r="AR53"/>
  <c r="AT52"/>
  <c r="AS52"/>
  <c r="AR52"/>
  <c r="AT51"/>
  <c r="AS51"/>
  <c r="AR51"/>
  <c r="AT50"/>
  <c r="AS50"/>
  <c r="AR50"/>
  <c r="AT49"/>
  <c r="AS49"/>
  <c r="AR49"/>
  <c r="AT48"/>
  <c r="AS48"/>
  <c r="AR48"/>
  <c r="AT47"/>
  <c r="AS47"/>
  <c r="AR47"/>
  <c r="AT46"/>
  <c r="AS46"/>
  <c r="AR46"/>
  <c r="AT45"/>
  <c r="AS45"/>
  <c r="AR45"/>
  <c r="AT44"/>
  <c r="AS44"/>
  <c r="AR44"/>
  <c r="AT43"/>
  <c r="AS43"/>
  <c r="AR43"/>
  <c r="AT42"/>
  <c r="AS42"/>
  <c r="AR42"/>
  <c r="AT41"/>
  <c r="AS41"/>
  <c r="AR41"/>
  <c r="AT40"/>
  <c r="AS40"/>
  <c r="AR40"/>
  <c r="AT39"/>
  <c r="AS39"/>
  <c r="AR39"/>
  <c r="AT38"/>
  <c r="AS38"/>
  <c r="AR38"/>
  <c r="AT37"/>
  <c r="AS37"/>
  <c r="AR37"/>
  <c r="AT36"/>
  <c r="AS36"/>
  <c r="AR36"/>
  <c r="AT35"/>
  <c r="AS35"/>
  <c r="AR35"/>
  <c r="AT34"/>
  <c r="AS34"/>
  <c r="AR34"/>
  <c r="AT33"/>
  <c r="AS33"/>
  <c r="AR33"/>
  <c r="AT32"/>
  <c r="AS32"/>
  <c r="AR32"/>
  <c r="AT31"/>
  <c r="AS31"/>
  <c r="AR31"/>
  <c r="AT30"/>
  <c r="AS30"/>
  <c r="AR30"/>
  <c r="AT29"/>
  <c r="AS29"/>
  <c r="AR29"/>
  <c r="AT28"/>
  <c r="AS28"/>
  <c r="AR28"/>
  <c r="AT27"/>
  <c r="AS27"/>
  <c r="AR27"/>
  <c r="AT26"/>
  <c r="AS26"/>
  <c r="AR26"/>
  <c r="AT25"/>
  <c r="AS25"/>
  <c r="AR25"/>
  <c r="AT24"/>
  <c r="AS24"/>
  <c r="AR24"/>
  <c r="AT23"/>
  <c r="AS23"/>
  <c r="AR23"/>
  <c r="AT22"/>
  <c r="AS22"/>
  <c r="AR22"/>
  <c r="AT21"/>
  <c r="AS21"/>
  <c r="AR21"/>
  <c r="AT20"/>
  <c r="AS20"/>
  <c r="AR20"/>
  <c r="AT19"/>
  <c r="AS19"/>
  <c r="AR19"/>
  <c r="AT18"/>
  <c r="AS18"/>
  <c r="AR18"/>
  <c r="AT17"/>
  <c r="AS17"/>
  <c r="AR17"/>
  <c r="AT16"/>
  <c r="AS16"/>
  <c r="AR16"/>
  <c r="AT15"/>
  <c r="AS15"/>
  <c r="AR15"/>
  <c r="AT14"/>
  <c r="AS14"/>
  <c r="AR14"/>
  <c r="AT13"/>
  <c r="AS13"/>
  <c r="AR13"/>
  <c r="AT12"/>
  <c r="AS12"/>
  <c r="AR12"/>
  <c r="AT11"/>
  <c r="AS11"/>
  <c r="AR11"/>
  <c r="AT10"/>
  <c r="AS10"/>
  <c r="AR10"/>
  <c r="AT9"/>
  <c r="AS9"/>
  <c r="AR9"/>
  <c r="AT8"/>
  <c r="AS8"/>
  <c r="AR8"/>
  <c r="AT7"/>
  <c r="AS7"/>
  <c r="AR7"/>
  <c r="AT6"/>
  <c r="AS6"/>
  <c r="AR6"/>
  <c r="AQ181"/>
  <c r="AQ180"/>
  <c r="AQ179"/>
  <c r="AQ178"/>
  <c r="AQ177"/>
  <c r="AQ176"/>
  <c r="AQ175"/>
  <c r="AQ174"/>
  <c r="AQ173"/>
  <c r="AQ172"/>
  <c r="AQ171"/>
  <c r="AQ170"/>
  <c r="AQ169"/>
  <c r="AQ168"/>
  <c r="AQ167"/>
  <c r="AQ166"/>
  <c r="AQ165"/>
  <c r="AQ164"/>
  <c r="AQ163"/>
  <c r="AQ162"/>
  <c r="AQ161"/>
  <c r="AQ160"/>
  <c r="AQ159"/>
  <c r="AQ158"/>
  <c r="AQ157"/>
  <c r="AQ156"/>
  <c r="AQ155"/>
  <c r="AQ154"/>
  <c r="AQ153"/>
  <c r="AQ152"/>
  <c r="AQ151"/>
  <c r="AQ150"/>
  <c r="AQ149"/>
  <c r="AQ148"/>
  <c r="AQ147"/>
  <c r="AQ146"/>
  <c r="AQ145"/>
  <c r="AQ144"/>
  <c r="AQ143"/>
  <c r="AQ142"/>
  <c r="AQ141"/>
  <c r="AQ140"/>
  <c r="AQ139"/>
  <c r="AQ138"/>
  <c r="AQ137"/>
  <c r="AQ136"/>
  <c r="AQ135"/>
  <c r="AQ134"/>
  <c r="AQ133"/>
  <c r="AQ132"/>
  <c r="AQ131"/>
  <c r="AQ130"/>
  <c r="AQ129"/>
  <c r="AQ128"/>
  <c r="AQ127"/>
  <c r="AQ126"/>
  <c r="AQ125"/>
  <c r="AQ124"/>
  <c r="AQ123"/>
  <c r="AQ122"/>
  <c r="AQ121"/>
  <c r="AQ120"/>
  <c r="AQ119"/>
  <c r="AQ118"/>
  <c r="AQ117"/>
  <c r="AQ116"/>
  <c r="AQ115"/>
  <c r="AQ114"/>
  <c r="AQ113"/>
  <c r="AQ112"/>
  <c r="AQ111"/>
  <c r="AQ110"/>
  <c r="AQ109"/>
  <c r="AQ108"/>
  <c r="AQ107"/>
  <c r="AQ106"/>
  <c r="AQ105"/>
  <c r="AQ104"/>
  <c r="AQ103"/>
  <c r="AQ102"/>
  <c r="AQ101"/>
  <c r="AQ100"/>
  <c r="AQ99"/>
  <c r="AQ98"/>
  <c r="AQ97"/>
  <c r="AQ96"/>
  <c r="AQ95"/>
  <c r="AQ94"/>
  <c r="AQ93"/>
  <c r="AQ92"/>
  <c r="AQ91"/>
  <c r="AQ90"/>
  <c r="AQ89"/>
  <c r="AQ88"/>
  <c r="AQ87"/>
  <c r="AQ86"/>
  <c r="AQ85"/>
  <c r="AQ84"/>
  <c r="AQ83"/>
  <c r="AQ82"/>
  <c r="AQ81"/>
  <c r="AQ80"/>
  <c r="AQ79"/>
  <c r="AQ78"/>
  <c r="AQ77"/>
  <c r="AQ76"/>
  <c r="AQ75"/>
  <c r="AQ74"/>
  <c r="AQ73"/>
  <c r="AQ72"/>
  <c r="AQ71"/>
  <c r="AQ70"/>
  <c r="AQ69"/>
  <c r="AQ68"/>
  <c r="AQ67"/>
  <c r="AQ66"/>
  <c r="AQ65"/>
  <c r="AQ64"/>
  <c r="AQ63"/>
  <c r="AQ62"/>
  <c r="AQ61"/>
  <c r="AQ60"/>
  <c r="AQ59"/>
  <c r="AQ58"/>
  <c r="AQ57"/>
  <c r="AQ56"/>
  <c r="AQ55"/>
  <c r="AQ54"/>
  <c r="AQ53"/>
  <c r="AQ52"/>
  <c r="AQ51"/>
  <c r="AQ50"/>
  <c r="AQ49"/>
  <c r="AQ48"/>
  <c r="AQ47"/>
  <c r="AQ46"/>
  <c r="AQ45"/>
  <c r="AQ44"/>
  <c r="AQ43"/>
  <c r="AQ42"/>
  <c r="AQ41"/>
  <c r="AQ40"/>
  <c r="AQ39"/>
  <c r="AQ38"/>
  <c r="AQ37"/>
  <c r="AQ36"/>
  <c r="AQ35"/>
  <c r="AQ34"/>
  <c r="AQ33"/>
  <c r="AQ32"/>
  <c r="AQ31"/>
  <c r="AQ30"/>
  <c r="AQ29"/>
  <c r="AQ28"/>
  <c r="AQ27"/>
  <c r="AQ26"/>
  <c r="AQ25"/>
  <c r="AQ24"/>
  <c r="AQ23"/>
  <c r="AQ22"/>
  <c r="AQ21"/>
  <c r="AQ20"/>
  <c r="AQ19"/>
  <c r="AQ18"/>
  <c r="AQ17"/>
  <c r="AQ16"/>
  <c r="AQ15"/>
  <c r="AQ14"/>
  <c r="AQ13"/>
  <c r="AQ12"/>
  <c r="AQ11"/>
  <c r="AQ10"/>
  <c r="AQ9"/>
  <c r="AQ8"/>
  <c r="AQ7"/>
  <c r="AQ6"/>
  <c r="AP181"/>
  <c r="AP180"/>
  <c r="AP179"/>
  <c r="AP178"/>
  <c r="AP177"/>
  <c r="AP176"/>
  <c r="AP175"/>
  <c r="AP174"/>
  <c r="AP173"/>
  <c r="AP172"/>
  <c r="AP171"/>
  <c r="AP170"/>
  <c r="AP169"/>
  <c r="AP168"/>
  <c r="AP167"/>
  <c r="AP166"/>
  <c r="AP165"/>
  <c r="AP164"/>
  <c r="AP163"/>
  <c r="AP162"/>
  <c r="AP161"/>
  <c r="AP160"/>
  <c r="AP159"/>
  <c r="AP158"/>
  <c r="AP157"/>
  <c r="AP156"/>
  <c r="AP155"/>
  <c r="AP154"/>
  <c r="AP153"/>
  <c r="AP152"/>
  <c r="AP151"/>
  <c r="AP150"/>
  <c r="AP149"/>
  <c r="AP148"/>
  <c r="AP147"/>
  <c r="AP146"/>
  <c r="AP145"/>
  <c r="AP144"/>
  <c r="AP143"/>
  <c r="AP142"/>
  <c r="AP141"/>
  <c r="AP140"/>
  <c r="AP139"/>
  <c r="AP138"/>
  <c r="AP137"/>
  <c r="AP136"/>
  <c r="AP135"/>
  <c r="AP134"/>
  <c r="AP133"/>
  <c r="AP132"/>
  <c r="AP131"/>
  <c r="AP130"/>
  <c r="AP129"/>
  <c r="AP128"/>
  <c r="AP127"/>
  <c r="AP126"/>
  <c r="AP125"/>
  <c r="AP124"/>
  <c r="AP123"/>
  <c r="AP122"/>
  <c r="AP121"/>
  <c r="AP120"/>
  <c r="AP119"/>
  <c r="AP118"/>
  <c r="AP117"/>
  <c r="AP116"/>
  <c r="AP115"/>
  <c r="AP114"/>
  <c r="AP113"/>
  <c r="AP112"/>
  <c r="AP111"/>
  <c r="AP110"/>
  <c r="AP109"/>
  <c r="AP108"/>
  <c r="AP107"/>
  <c r="AP106"/>
  <c r="AP105"/>
  <c r="AP104"/>
  <c r="AP103"/>
  <c r="AP102"/>
  <c r="AP101"/>
  <c r="AP100"/>
  <c r="AP99"/>
  <c r="AP98"/>
  <c r="AP97"/>
  <c r="AP96"/>
  <c r="AP95"/>
  <c r="AP94"/>
  <c r="AP93"/>
  <c r="AP92"/>
  <c r="AP91"/>
  <c r="AP90"/>
  <c r="AP89"/>
  <c r="AP88"/>
  <c r="AP87"/>
  <c r="AP86"/>
  <c r="AP85"/>
  <c r="AP84"/>
  <c r="AP83"/>
  <c r="AP82"/>
  <c r="AP81"/>
  <c r="AP80"/>
  <c r="AP79"/>
  <c r="AP78"/>
  <c r="AP77"/>
  <c r="AP76"/>
  <c r="AP75"/>
  <c r="AP74"/>
  <c r="AP73"/>
  <c r="AP72"/>
  <c r="AP71"/>
  <c r="AP70"/>
  <c r="AP69"/>
  <c r="AP68"/>
  <c r="AP67"/>
  <c r="AP66"/>
  <c r="AP65"/>
  <c r="AP64"/>
  <c r="AP63"/>
  <c r="AP62"/>
  <c r="AP61"/>
  <c r="AP60"/>
  <c r="AP59"/>
  <c r="AP58"/>
  <c r="AP57"/>
  <c r="AP56"/>
  <c r="AP55"/>
  <c r="AP54"/>
  <c r="AP53"/>
  <c r="AP52"/>
  <c r="AP51"/>
  <c r="AP50"/>
  <c r="AP49"/>
  <c r="AP48"/>
  <c r="AP47"/>
  <c r="AP46"/>
  <c r="AP45"/>
  <c r="AP44"/>
  <c r="AP43"/>
  <c r="AP42"/>
  <c r="AP41"/>
  <c r="AP40"/>
  <c r="AP39"/>
  <c r="AP38"/>
  <c r="AP37"/>
  <c r="AP36"/>
  <c r="AP35"/>
  <c r="AP34"/>
  <c r="AP33"/>
  <c r="AP32"/>
  <c r="AP31"/>
  <c r="AP30"/>
  <c r="AP29"/>
  <c r="AP28"/>
  <c r="AP27"/>
  <c r="AP26"/>
  <c r="AP25"/>
  <c r="AP24"/>
  <c r="AP23"/>
  <c r="AP22"/>
  <c r="AP21"/>
  <c r="AP20"/>
  <c r="AP19"/>
  <c r="AP18"/>
  <c r="AP17"/>
  <c r="AP16"/>
  <c r="AP15"/>
  <c r="AP14"/>
  <c r="AP13"/>
  <c r="AP12"/>
  <c r="AP11"/>
  <c r="AP10"/>
  <c r="AP9"/>
  <c r="AP8"/>
  <c r="AP7"/>
  <c r="AP6"/>
  <c r="AO181"/>
  <c r="AO180"/>
  <c r="AO179"/>
  <c r="AO178"/>
  <c r="AO177"/>
  <c r="AO176"/>
  <c r="AO175"/>
  <c r="AO174"/>
  <c r="AO173"/>
  <c r="AO172"/>
  <c r="AO171"/>
  <c r="AO170"/>
  <c r="AO169"/>
  <c r="AO168"/>
  <c r="AO167"/>
  <c r="AO166"/>
  <c r="AO165"/>
  <c r="AO164"/>
  <c r="AO163"/>
  <c r="AO162"/>
  <c r="AO161"/>
  <c r="AO160"/>
  <c r="AO159"/>
  <c r="AO158"/>
  <c r="AO157"/>
  <c r="AO156"/>
  <c r="AO155"/>
  <c r="AO154"/>
  <c r="AO153"/>
  <c r="AO152"/>
  <c r="AO151"/>
  <c r="AO150"/>
  <c r="AO149"/>
  <c r="AO148"/>
  <c r="AO147"/>
  <c r="AO146"/>
  <c r="AO145"/>
  <c r="AO144"/>
  <c r="AO143"/>
  <c r="AO142"/>
  <c r="AO141"/>
  <c r="AO140"/>
  <c r="AO139"/>
  <c r="AO138"/>
  <c r="AO137"/>
  <c r="AO136"/>
  <c r="AO135"/>
  <c r="AO134"/>
  <c r="AO133"/>
  <c r="AO132"/>
  <c r="AO131"/>
  <c r="AO130"/>
  <c r="AO129"/>
  <c r="AO128"/>
  <c r="AO127"/>
  <c r="AO126"/>
  <c r="AO125"/>
  <c r="AO124"/>
  <c r="AO123"/>
  <c r="AO122"/>
  <c r="AO121"/>
  <c r="AO120"/>
  <c r="AO119"/>
  <c r="AO118"/>
  <c r="AO117"/>
  <c r="AO116"/>
  <c r="AO115"/>
  <c r="AO114"/>
  <c r="AO113"/>
  <c r="AO112"/>
  <c r="AO111"/>
  <c r="AO110"/>
  <c r="AO109"/>
  <c r="AO108"/>
  <c r="AO107"/>
  <c r="AO106"/>
  <c r="AO105"/>
  <c r="AO104"/>
  <c r="AO103"/>
  <c r="AO102"/>
  <c r="AO101"/>
  <c r="AO100"/>
  <c r="AO99"/>
  <c r="AO98"/>
  <c r="AO97"/>
  <c r="AO96"/>
  <c r="AO95"/>
  <c r="AO94"/>
  <c r="AO93"/>
  <c r="AO92"/>
  <c r="AO91"/>
  <c r="AO90"/>
  <c r="AO89"/>
  <c r="AO88"/>
  <c r="AO87"/>
  <c r="AO86"/>
  <c r="AO85"/>
  <c r="AO84"/>
  <c r="AO83"/>
  <c r="AO82"/>
  <c r="AO81"/>
  <c r="AO80"/>
  <c r="AO79"/>
  <c r="AO78"/>
  <c r="AO77"/>
  <c r="AO76"/>
  <c r="AO75"/>
  <c r="AO74"/>
  <c r="AO73"/>
  <c r="AO72"/>
  <c r="AO71"/>
  <c r="AO70"/>
  <c r="AO69"/>
  <c r="AO68"/>
  <c r="AO67"/>
  <c r="AO66"/>
  <c r="AO65"/>
  <c r="AO64"/>
  <c r="AO63"/>
  <c r="AO62"/>
  <c r="AO61"/>
  <c r="AO60"/>
  <c r="AO59"/>
  <c r="AO58"/>
  <c r="AO57"/>
  <c r="AO56"/>
  <c r="AO55"/>
  <c r="AO54"/>
  <c r="AO53"/>
  <c r="AO52"/>
  <c r="AO51"/>
  <c r="AO50"/>
  <c r="AO49"/>
  <c r="AO48"/>
  <c r="AO47"/>
  <c r="AO46"/>
  <c r="AO45"/>
  <c r="AO44"/>
  <c r="AO43"/>
  <c r="AO42"/>
  <c r="AO41"/>
  <c r="AO40"/>
  <c r="AO39"/>
  <c r="AO38"/>
  <c r="AO37"/>
  <c r="AO36"/>
  <c r="AO35"/>
  <c r="AO34"/>
  <c r="AO33"/>
  <c r="AO32"/>
  <c r="AO31"/>
  <c r="AO30"/>
  <c r="AO29"/>
  <c r="AO28"/>
  <c r="AO27"/>
  <c r="AO26"/>
  <c r="AO25"/>
  <c r="AO24"/>
  <c r="AO23"/>
  <c r="AO22"/>
  <c r="AO21"/>
  <c r="AO20"/>
  <c r="AO19"/>
  <c r="AO18"/>
  <c r="AO17"/>
  <c r="AO16"/>
  <c r="AO15"/>
  <c r="AO14"/>
  <c r="AO13"/>
  <c r="AO12"/>
  <c r="AO11"/>
  <c r="AO10"/>
  <c r="AO9"/>
  <c r="AO8"/>
  <c r="AO7"/>
  <c r="AO6"/>
  <c r="AN181"/>
  <c r="AM181"/>
  <c r="AL181"/>
  <c r="AK181"/>
  <c r="AN180"/>
  <c r="AM180"/>
  <c r="AL180"/>
  <c r="AK180"/>
  <c r="AN179"/>
  <c r="AM179"/>
  <c r="AL179"/>
  <c r="AK179"/>
  <c r="AN178"/>
  <c r="AM178"/>
  <c r="AL178"/>
  <c r="AK178"/>
  <c r="AN177"/>
  <c r="AM177"/>
  <c r="AL177"/>
  <c r="AK177"/>
  <c r="AN176"/>
  <c r="AM176"/>
  <c r="AL176"/>
  <c r="AK176"/>
  <c r="AN175"/>
  <c r="AM175"/>
  <c r="AL175"/>
  <c r="AK175"/>
  <c r="AN174"/>
  <c r="AM174"/>
  <c r="AL174"/>
  <c r="AK174"/>
  <c r="AN173"/>
  <c r="AM173"/>
  <c r="AL173"/>
  <c r="AK173"/>
  <c r="AN172"/>
  <c r="AM172"/>
  <c r="AL172"/>
  <c r="AK172"/>
  <c r="AN171"/>
  <c r="AM171"/>
  <c r="AL171"/>
  <c r="AK171"/>
  <c r="AN170"/>
  <c r="AM170"/>
  <c r="AL170"/>
  <c r="AK170"/>
  <c r="AN169"/>
  <c r="AM169"/>
  <c r="AL169"/>
  <c r="AK169"/>
  <c r="AN168"/>
  <c r="AM168"/>
  <c r="AL168"/>
  <c r="AK168"/>
  <c r="AN167"/>
  <c r="AM167"/>
  <c r="AL167"/>
  <c r="AK167"/>
  <c r="AN166"/>
  <c r="AM166"/>
  <c r="AL166"/>
  <c r="AK166"/>
  <c r="AN165"/>
  <c r="AM165"/>
  <c r="AL165"/>
  <c r="AK165"/>
  <c r="AN164"/>
  <c r="AM164"/>
  <c r="AL164"/>
  <c r="AK164"/>
  <c r="AN163"/>
  <c r="AM163"/>
  <c r="AL163"/>
  <c r="AK163"/>
  <c r="AN162"/>
  <c r="AM162"/>
  <c r="AL162"/>
  <c r="AK162"/>
  <c r="AN161"/>
  <c r="AM161"/>
  <c r="AL161"/>
  <c r="AK161"/>
  <c r="AN160"/>
  <c r="AM160"/>
  <c r="AL160"/>
  <c r="AK160"/>
  <c r="AN159"/>
  <c r="AM159"/>
  <c r="AL159"/>
  <c r="AK159"/>
  <c r="AN158"/>
  <c r="AM158"/>
  <c r="AL158"/>
  <c r="AK158"/>
  <c r="AN157"/>
  <c r="AM157"/>
  <c r="AL157"/>
  <c r="AK157"/>
  <c r="AN156"/>
  <c r="AM156"/>
  <c r="AL156"/>
  <c r="AK156"/>
  <c r="AN155"/>
  <c r="AM155"/>
  <c r="AL155"/>
  <c r="AK155"/>
  <c r="AN154"/>
  <c r="AM154"/>
  <c r="AL154"/>
  <c r="AK154"/>
  <c r="AN153"/>
  <c r="AM153"/>
  <c r="AL153"/>
  <c r="AK153"/>
  <c r="AN152"/>
  <c r="AM152"/>
  <c r="AL152"/>
  <c r="AK152"/>
  <c r="AN151"/>
  <c r="AM151"/>
  <c r="AL151"/>
  <c r="AK151"/>
  <c r="AN150"/>
  <c r="AM150"/>
  <c r="AL150"/>
  <c r="AK150"/>
  <c r="AN149"/>
  <c r="AM149"/>
  <c r="AL149"/>
  <c r="AK149"/>
  <c r="AN148"/>
  <c r="AM148"/>
  <c r="AL148"/>
  <c r="AK148"/>
  <c r="AN147"/>
  <c r="AM147"/>
  <c r="AL147"/>
  <c r="AK147"/>
  <c r="AN146"/>
  <c r="AM146"/>
  <c r="AL146"/>
  <c r="AK146"/>
  <c r="AN145"/>
  <c r="AM145"/>
  <c r="AL145"/>
  <c r="AK145"/>
  <c r="AN144"/>
  <c r="AM144"/>
  <c r="AL144"/>
  <c r="AK144"/>
  <c r="AN143"/>
  <c r="AM143"/>
  <c r="AL143"/>
  <c r="AK143"/>
  <c r="AN142"/>
  <c r="AM142"/>
  <c r="AL142"/>
  <c r="AK142"/>
  <c r="AN141"/>
  <c r="AM141"/>
  <c r="AL141"/>
  <c r="AK141"/>
  <c r="AN140"/>
  <c r="AM140"/>
  <c r="AL140"/>
  <c r="AK140"/>
  <c r="AN139"/>
  <c r="AM139"/>
  <c r="AL139"/>
  <c r="AK139"/>
  <c r="AN138"/>
  <c r="AM138"/>
  <c r="AL138"/>
  <c r="AK138"/>
  <c r="AN137"/>
  <c r="AM137"/>
  <c r="AL137"/>
  <c r="AK137"/>
  <c r="AN136"/>
  <c r="AM136"/>
  <c r="AL136"/>
  <c r="AK136"/>
  <c r="AN135"/>
  <c r="AM135"/>
  <c r="AL135"/>
  <c r="AK135"/>
  <c r="AN134"/>
  <c r="AM134"/>
  <c r="AL134"/>
  <c r="AK134"/>
  <c r="AN133"/>
  <c r="AM133"/>
  <c r="AL133"/>
  <c r="AK133"/>
  <c r="AN132"/>
  <c r="AM132"/>
  <c r="AL132"/>
  <c r="AK132"/>
  <c r="AN131"/>
  <c r="AM131"/>
  <c r="AL131"/>
  <c r="AK131"/>
  <c r="AN130"/>
  <c r="AM130"/>
  <c r="AL130"/>
  <c r="AK130"/>
  <c r="AN129"/>
  <c r="AM129"/>
  <c r="AL129"/>
  <c r="AK129"/>
  <c r="AN128"/>
  <c r="AM128"/>
  <c r="AL128"/>
  <c r="AK128"/>
  <c r="AN127"/>
  <c r="AM127"/>
  <c r="AL127"/>
  <c r="AK127"/>
  <c r="AN126"/>
  <c r="AM126"/>
  <c r="AL126"/>
  <c r="AK126"/>
  <c r="AN125"/>
  <c r="AM125"/>
  <c r="AL125"/>
  <c r="AK125"/>
  <c r="AN124"/>
  <c r="AM124"/>
  <c r="AL124"/>
  <c r="AK124"/>
  <c r="AN123"/>
  <c r="AM123"/>
  <c r="AL123"/>
  <c r="AK123"/>
  <c r="AN122"/>
  <c r="AM122"/>
  <c r="AL122"/>
  <c r="AK122"/>
  <c r="AN121"/>
  <c r="AM121"/>
  <c r="AL121"/>
  <c r="AK121"/>
  <c r="AN120"/>
  <c r="AM120"/>
  <c r="AL120"/>
  <c r="AK120"/>
  <c r="AN119"/>
  <c r="AM119"/>
  <c r="AL119"/>
  <c r="AK119"/>
  <c r="AN118"/>
  <c r="AM118"/>
  <c r="AL118"/>
  <c r="AK118"/>
  <c r="AN117"/>
  <c r="AM117"/>
  <c r="AL117"/>
  <c r="AK117"/>
  <c r="AN116"/>
  <c r="AM116"/>
  <c r="AL116"/>
  <c r="AK116"/>
  <c r="AN115"/>
  <c r="AM115"/>
  <c r="AL115"/>
  <c r="AK115"/>
  <c r="AN114"/>
  <c r="AM114"/>
  <c r="AL114"/>
  <c r="AK114"/>
  <c r="AN113"/>
  <c r="AM113"/>
  <c r="AL113"/>
  <c r="AK113"/>
  <c r="AN112"/>
  <c r="AM112"/>
  <c r="AL112"/>
  <c r="AK112"/>
  <c r="AN111"/>
  <c r="AM111"/>
  <c r="AL111"/>
  <c r="AK111"/>
  <c r="AN110"/>
  <c r="AM110"/>
  <c r="AL110"/>
  <c r="AK110"/>
  <c r="AN109"/>
  <c r="AM109"/>
  <c r="AL109"/>
  <c r="AK109"/>
  <c r="AN108"/>
  <c r="AM108"/>
  <c r="AL108"/>
  <c r="AK108"/>
  <c r="AN107"/>
  <c r="AM107"/>
  <c r="AL107"/>
  <c r="AK107"/>
  <c r="AN106"/>
  <c r="AM106"/>
  <c r="AL106"/>
  <c r="AK106"/>
  <c r="AN105"/>
  <c r="AM105"/>
  <c r="AL105"/>
  <c r="AK105"/>
  <c r="AN104"/>
  <c r="AM104"/>
  <c r="AL104"/>
  <c r="AK104"/>
  <c r="AN103"/>
  <c r="AM103"/>
  <c r="AL103"/>
  <c r="AK103"/>
  <c r="AN102"/>
  <c r="AM102"/>
  <c r="AL102"/>
  <c r="AK102"/>
  <c r="AN101"/>
  <c r="AM101"/>
  <c r="AL101"/>
  <c r="AK101"/>
  <c r="AN100"/>
  <c r="AM100"/>
  <c r="AL100"/>
  <c r="AK100"/>
  <c r="AN99"/>
  <c r="AM99"/>
  <c r="AL99"/>
  <c r="AK99"/>
  <c r="AN98"/>
  <c r="AM98"/>
  <c r="AL98"/>
  <c r="AK98"/>
  <c r="AN97"/>
  <c r="AM97"/>
  <c r="AL97"/>
  <c r="AK97"/>
  <c r="AN96"/>
  <c r="AM96"/>
  <c r="AL96"/>
  <c r="AK96"/>
  <c r="AN95"/>
  <c r="AM95"/>
  <c r="AL95"/>
  <c r="AK95"/>
  <c r="AN94"/>
  <c r="AM94"/>
  <c r="AL94"/>
  <c r="AK94"/>
  <c r="AN93"/>
  <c r="AM93"/>
  <c r="AL93"/>
  <c r="AK93"/>
  <c r="AN92"/>
  <c r="AM92"/>
  <c r="AL92"/>
  <c r="AK92"/>
  <c r="AN91"/>
  <c r="AM91"/>
  <c r="AL91"/>
  <c r="AK91"/>
  <c r="AN90"/>
  <c r="AM90"/>
  <c r="AL90"/>
  <c r="AK90"/>
  <c r="AN89"/>
  <c r="AM89"/>
  <c r="AL89"/>
  <c r="AK89"/>
  <c r="AN88"/>
  <c r="AM88"/>
  <c r="AL88"/>
  <c r="AK88"/>
  <c r="AN87"/>
  <c r="AM87"/>
  <c r="AL87"/>
  <c r="AK87"/>
  <c r="AN86"/>
  <c r="AM86"/>
  <c r="AL86"/>
  <c r="AK86"/>
  <c r="AN85"/>
  <c r="AM85"/>
  <c r="AL85"/>
  <c r="AK85"/>
  <c r="AN84"/>
  <c r="AM84"/>
  <c r="AL84"/>
  <c r="AK84"/>
  <c r="AN83"/>
  <c r="AM83"/>
  <c r="AL83"/>
  <c r="AK83"/>
  <c r="AN82"/>
  <c r="AM82"/>
  <c r="AL82"/>
  <c r="AK82"/>
  <c r="AN81"/>
  <c r="AM81"/>
  <c r="AL81"/>
  <c r="AK81"/>
  <c r="AN80"/>
  <c r="AM80"/>
  <c r="AL80"/>
  <c r="AK80"/>
  <c r="AN79"/>
  <c r="AM79"/>
  <c r="AL79"/>
  <c r="AK79"/>
  <c r="AN78"/>
  <c r="AM78"/>
  <c r="AL78"/>
  <c r="AK78"/>
  <c r="AN77"/>
  <c r="AM77"/>
  <c r="AL77"/>
  <c r="AK77"/>
  <c r="AN76"/>
  <c r="AM76"/>
  <c r="AL76"/>
  <c r="AK76"/>
  <c r="AN75"/>
  <c r="AM75"/>
  <c r="AL75"/>
  <c r="AK75"/>
  <c r="AN74"/>
  <c r="AM74"/>
  <c r="AL74"/>
  <c r="AK74"/>
  <c r="AN73"/>
  <c r="AM73"/>
  <c r="AL73"/>
  <c r="AK73"/>
  <c r="AN72"/>
  <c r="AM72"/>
  <c r="AL72"/>
  <c r="AK72"/>
  <c r="AN71"/>
  <c r="AM71"/>
  <c r="AL71"/>
  <c r="AK71"/>
  <c r="AN70"/>
  <c r="AM70"/>
  <c r="AL70"/>
  <c r="AK70"/>
  <c r="AN69"/>
  <c r="AM69"/>
  <c r="AL69"/>
  <c r="AK69"/>
  <c r="AN68"/>
  <c r="AM68"/>
  <c r="AL68"/>
  <c r="AK68"/>
  <c r="AN67"/>
  <c r="AM67"/>
  <c r="AL67"/>
  <c r="AK67"/>
  <c r="AN66"/>
  <c r="AM66"/>
  <c r="AL66"/>
  <c r="AK66"/>
  <c r="AN65"/>
  <c r="AM65"/>
  <c r="AL65"/>
  <c r="AK65"/>
  <c r="AN64"/>
  <c r="AM64"/>
  <c r="AL64"/>
  <c r="AK64"/>
  <c r="AN63"/>
  <c r="AM63"/>
  <c r="AL63"/>
  <c r="AK63"/>
  <c r="AN62"/>
  <c r="AM62"/>
  <c r="AL62"/>
  <c r="AK62"/>
  <c r="AN61"/>
  <c r="AM61"/>
  <c r="AL61"/>
  <c r="AK61"/>
  <c r="AN60"/>
  <c r="AM60"/>
  <c r="AL60"/>
  <c r="AK60"/>
  <c r="AN59"/>
  <c r="AM59"/>
  <c r="AL59"/>
  <c r="AK59"/>
  <c r="AN58"/>
  <c r="AM58"/>
  <c r="AL58"/>
  <c r="AK58"/>
  <c r="AN57"/>
  <c r="AM57"/>
  <c r="AL57"/>
  <c r="AK57"/>
  <c r="AN56"/>
  <c r="AM56"/>
  <c r="AL56"/>
  <c r="AK56"/>
  <c r="AN55"/>
  <c r="AM55"/>
  <c r="AL55"/>
  <c r="AK55"/>
  <c r="AN54"/>
  <c r="AM54"/>
  <c r="AL54"/>
  <c r="AK54"/>
  <c r="AN53"/>
  <c r="AM53"/>
  <c r="AL53"/>
  <c r="AK53"/>
  <c r="AN52"/>
  <c r="AM52"/>
  <c r="AL52"/>
  <c r="AK52"/>
  <c r="AN51"/>
  <c r="AM51"/>
  <c r="AL51"/>
  <c r="AK51"/>
  <c r="AN50"/>
  <c r="AM50"/>
  <c r="AL50"/>
  <c r="AK50"/>
  <c r="AN49"/>
  <c r="AM49"/>
  <c r="AL49"/>
  <c r="AK49"/>
  <c r="AN48"/>
  <c r="AM48"/>
  <c r="AL48"/>
  <c r="AK48"/>
  <c r="AN47"/>
  <c r="AM47"/>
  <c r="AL47"/>
  <c r="AK47"/>
  <c r="AN46"/>
  <c r="AM46"/>
  <c r="AL46"/>
  <c r="AK46"/>
  <c r="AN45"/>
  <c r="AM45"/>
  <c r="AL45"/>
  <c r="AK45"/>
  <c r="AN44"/>
  <c r="AM44"/>
  <c r="AL44"/>
  <c r="AK44"/>
  <c r="AN43"/>
  <c r="AM43"/>
  <c r="AL43"/>
  <c r="AK43"/>
  <c r="AN42"/>
  <c r="AM42"/>
  <c r="AL42"/>
  <c r="AK42"/>
  <c r="AN41"/>
  <c r="AM41"/>
  <c r="AL41"/>
  <c r="AK41"/>
  <c r="AN40"/>
  <c r="AM40"/>
  <c r="AL40"/>
  <c r="AK40"/>
  <c r="AN39"/>
  <c r="AM39"/>
  <c r="AL39"/>
  <c r="AK39"/>
  <c r="AN38"/>
  <c r="AM38"/>
  <c r="AL38"/>
  <c r="AK38"/>
  <c r="AN37"/>
  <c r="AM37"/>
  <c r="AL37"/>
  <c r="AK37"/>
  <c r="AN36"/>
  <c r="AM36"/>
  <c r="AL36"/>
  <c r="AK36"/>
  <c r="AN35"/>
  <c r="AM35"/>
  <c r="AL35"/>
  <c r="AK35"/>
  <c r="AN34"/>
  <c r="AM34"/>
  <c r="AL34"/>
  <c r="AK34"/>
  <c r="AN33"/>
  <c r="AM33"/>
  <c r="AL33"/>
  <c r="AK33"/>
  <c r="AN32"/>
  <c r="AM32"/>
  <c r="AL32"/>
  <c r="AK32"/>
  <c r="AN31"/>
  <c r="AM31"/>
  <c r="AL31"/>
  <c r="AK31"/>
  <c r="AN30"/>
  <c r="AM30"/>
  <c r="AL30"/>
  <c r="AK30"/>
  <c r="AN29"/>
  <c r="AM29"/>
  <c r="AL29"/>
  <c r="AK29"/>
  <c r="AN28"/>
  <c r="AM28"/>
  <c r="AL28"/>
  <c r="AK28"/>
  <c r="AN27"/>
  <c r="AM27"/>
  <c r="AL27"/>
  <c r="AK27"/>
  <c r="AN26"/>
  <c r="AM26"/>
  <c r="AL26"/>
  <c r="AK26"/>
  <c r="AN25"/>
  <c r="AM25"/>
  <c r="AL25"/>
  <c r="AK25"/>
  <c r="AN24"/>
  <c r="AM24"/>
  <c r="AL24"/>
  <c r="AK24"/>
  <c r="AN23"/>
  <c r="AM23"/>
  <c r="AL23"/>
  <c r="AK23"/>
  <c r="AN22"/>
  <c r="AM22"/>
  <c r="AL22"/>
  <c r="AK22"/>
  <c r="AN21"/>
  <c r="AM21"/>
  <c r="AL21"/>
  <c r="AK21"/>
  <c r="AN20"/>
  <c r="AM20"/>
  <c r="AL20"/>
  <c r="AK20"/>
  <c r="AN19"/>
  <c r="AM19"/>
  <c r="AL19"/>
  <c r="AK19"/>
  <c r="AN18"/>
  <c r="AM18"/>
  <c r="AL18"/>
  <c r="AK18"/>
  <c r="AN17"/>
  <c r="AM17"/>
  <c r="AL17"/>
  <c r="AK17"/>
  <c r="AN16"/>
  <c r="AM16"/>
  <c r="AL16"/>
  <c r="AK16"/>
  <c r="AN15"/>
  <c r="AM15"/>
  <c r="AL15"/>
  <c r="AK15"/>
  <c r="AN14"/>
  <c r="AM14"/>
  <c r="AL14"/>
  <c r="AK14"/>
  <c r="AN13"/>
  <c r="AM13"/>
  <c r="AL13"/>
  <c r="AK13"/>
  <c r="AN12"/>
  <c r="AM12"/>
  <c r="AL12"/>
  <c r="AK12"/>
  <c r="AN11"/>
  <c r="AM11"/>
  <c r="AL11"/>
  <c r="AK11"/>
  <c r="AN10"/>
  <c r="AM10"/>
  <c r="AL10"/>
  <c r="AK10"/>
  <c r="AN9"/>
  <c r="AM9"/>
  <c r="AL9"/>
  <c r="AK9"/>
  <c r="AN8"/>
  <c r="AM8"/>
  <c r="AL8"/>
  <c r="AK8"/>
  <c r="AN7"/>
  <c r="AM7"/>
  <c r="AL7"/>
  <c r="AK7"/>
  <c r="AN6"/>
  <c r="AM6"/>
  <c r="AL6"/>
  <c r="AK6"/>
  <c r="AJ181"/>
  <c r="AI181"/>
  <c r="AJ180"/>
  <c r="AI180"/>
  <c r="AJ179"/>
  <c r="AI179"/>
  <c r="AJ178"/>
  <c r="AI178"/>
  <c r="AJ177"/>
  <c r="AI177"/>
  <c r="AJ176"/>
  <c r="AI176"/>
  <c r="AJ175"/>
  <c r="AI175"/>
  <c r="AJ174"/>
  <c r="AI174"/>
  <c r="AJ173"/>
  <c r="AI173"/>
  <c r="AJ172"/>
  <c r="AI172"/>
  <c r="AJ171"/>
  <c r="AI171"/>
  <c r="AJ170"/>
  <c r="AI170"/>
  <c r="AJ169"/>
  <c r="AI169"/>
  <c r="AJ168"/>
  <c r="AI168"/>
  <c r="AJ167"/>
  <c r="AI167"/>
  <c r="AJ166"/>
  <c r="AI166"/>
  <c r="AJ165"/>
  <c r="AI165"/>
  <c r="AJ164"/>
  <c r="AI164"/>
  <c r="AJ163"/>
  <c r="AI163"/>
  <c r="AJ162"/>
  <c r="AI162"/>
  <c r="AJ161"/>
  <c r="AI161"/>
  <c r="AJ160"/>
  <c r="AI160"/>
  <c r="AJ159"/>
  <c r="AI159"/>
  <c r="AJ158"/>
  <c r="AI158"/>
  <c r="AJ157"/>
  <c r="AI157"/>
  <c r="AJ156"/>
  <c r="AI156"/>
  <c r="AJ155"/>
  <c r="AI155"/>
  <c r="AJ154"/>
  <c r="AI154"/>
  <c r="AJ153"/>
  <c r="AI153"/>
  <c r="AJ152"/>
  <c r="AI152"/>
  <c r="AJ151"/>
  <c r="AI151"/>
  <c r="AJ150"/>
  <c r="AI150"/>
  <c r="AJ149"/>
  <c r="AI149"/>
  <c r="AJ148"/>
  <c r="AI148"/>
  <c r="AJ147"/>
  <c r="AI147"/>
  <c r="AJ146"/>
  <c r="AI146"/>
  <c r="AJ145"/>
  <c r="AI145"/>
  <c r="AJ144"/>
  <c r="AI144"/>
  <c r="AJ143"/>
  <c r="AI143"/>
  <c r="AJ142"/>
  <c r="AI142"/>
  <c r="AJ141"/>
  <c r="AI141"/>
  <c r="AJ140"/>
  <c r="AI140"/>
  <c r="AJ139"/>
  <c r="AI139"/>
  <c r="AJ138"/>
  <c r="AI138"/>
  <c r="AJ137"/>
  <c r="AI137"/>
  <c r="AJ136"/>
  <c r="AI136"/>
  <c r="AJ135"/>
  <c r="AI135"/>
  <c r="AJ134"/>
  <c r="AI134"/>
  <c r="AJ133"/>
  <c r="AI133"/>
  <c r="AJ132"/>
  <c r="AI132"/>
  <c r="AJ131"/>
  <c r="AI131"/>
  <c r="AJ130"/>
  <c r="AI130"/>
  <c r="AJ129"/>
  <c r="AI129"/>
  <c r="AJ128"/>
  <c r="AI128"/>
  <c r="AJ127"/>
  <c r="AI127"/>
  <c r="AJ126"/>
  <c r="AI126"/>
  <c r="AJ125"/>
  <c r="AI125"/>
  <c r="AJ124"/>
  <c r="AI124"/>
  <c r="AJ123"/>
  <c r="AI123"/>
  <c r="AJ122"/>
  <c r="AI122"/>
  <c r="AJ121"/>
  <c r="AI121"/>
  <c r="AJ120"/>
  <c r="AI120"/>
  <c r="AJ119"/>
  <c r="AI119"/>
  <c r="AJ118"/>
  <c r="AI118"/>
  <c r="AJ117"/>
  <c r="AI117"/>
  <c r="AJ116"/>
  <c r="AI116"/>
  <c r="AJ115"/>
  <c r="AI115"/>
  <c r="AJ114"/>
  <c r="AI114"/>
  <c r="AJ113"/>
  <c r="AI113"/>
  <c r="AJ112"/>
  <c r="AI112"/>
  <c r="AJ111"/>
  <c r="AI111"/>
  <c r="AJ110"/>
  <c r="AI110"/>
  <c r="AJ109"/>
  <c r="AI109"/>
  <c r="AJ108"/>
  <c r="AI108"/>
  <c r="AJ107"/>
  <c r="AI107"/>
  <c r="AJ106"/>
  <c r="AI106"/>
  <c r="AJ105"/>
  <c r="AI105"/>
  <c r="AJ104"/>
  <c r="AI104"/>
  <c r="AJ103"/>
  <c r="AI103"/>
  <c r="AJ102"/>
  <c r="AI102"/>
  <c r="AJ101"/>
  <c r="AI101"/>
  <c r="AJ100"/>
  <c r="AI100"/>
  <c r="AJ99"/>
  <c r="AI99"/>
  <c r="AJ98"/>
  <c r="AI98"/>
  <c r="AJ97"/>
  <c r="AI97"/>
  <c r="AJ96"/>
  <c r="AI96"/>
  <c r="AJ95"/>
  <c r="AI95"/>
  <c r="AJ94"/>
  <c r="AI94"/>
  <c r="AJ93"/>
  <c r="AI93"/>
  <c r="AJ92"/>
  <c r="AI92"/>
  <c r="AJ91"/>
  <c r="AI91"/>
  <c r="AJ90"/>
  <c r="AI90"/>
  <c r="AJ89"/>
  <c r="AI89"/>
  <c r="AJ88"/>
  <c r="AI88"/>
  <c r="AJ87"/>
  <c r="AI87"/>
  <c r="AJ86"/>
  <c r="AI86"/>
  <c r="AJ85"/>
  <c r="AI85"/>
  <c r="AJ84"/>
  <c r="AI84"/>
  <c r="AJ83"/>
  <c r="AI83"/>
  <c r="AJ82"/>
  <c r="AI82"/>
  <c r="AJ81"/>
  <c r="AI81"/>
  <c r="AJ80"/>
  <c r="AI80"/>
  <c r="AJ79"/>
  <c r="AI79"/>
  <c r="AJ78"/>
  <c r="AI78"/>
  <c r="AJ77"/>
  <c r="AI77"/>
  <c r="AJ76"/>
  <c r="AI76"/>
  <c r="AJ75"/>
  <c r="AI75"/>
  <c r="AJ74"/>
  <c r="AI74"/>
  <c r="AJ73"/>
  <c r="AI73"/>
  <c r="AJ72"/>
  <c r="AI72"/>
  <c r="AJ71"/>
  <c r="AI71"/>
  <c r="AJ70"/>
  <c r="AI70"/>
  <c r="AJ69"/>
  <c r="AI69"/>
  <c r="AJ68"/>
  <c r="AI68"/>
  <c r="AJ67"/>
  <c r="AI67"/>
  <c r="AJ66"/>
  <c r="AI66"/>
  <c r="AJ65"/>
  <c r="AI65"/>
  <c r="AJ64"/>
  <c r="AI64"/>
  <c r="AJ63"/>
  <c r="AI63"/>
  <c r="AJ62"/>
  <c r="AI62"/>
  <c r="AJ61"/>
  <c r="AI61"/>
  <c r="AJ60"/>
  <c r="AI60"/>
  <c r="AJ59"/>
  <c r="AI59"/>
  <c r="AJ58"/>
  <c r="AI58"/>
  <c r="AJ57"/>
  <c r="AI57"/>
  <c r="AJ56"/>
  <c r="AI56"/>
  <c r="AJ55"/>
  <c r="AI55"/>
  <c r="AJ54"/>
  <c r="AI54"/>
  <c r="AJ53"/>
  <c r="AI53"/>
  <c r="AJ52"/>
  <c r="AI52"/>
  <c r="AJ51"/>
  <c r="AI51"/>
  <c r="AJ50"/>
  <c r="AI50"/>
  <c r="AJ49"/>
  <c r="AI49"/>
  <c r="AJ48"/>
  <c r="AI48"/>
  <c r="AJ47"/>
  <c r="AI47"/>
  <c r="AJ46"/>
  <c r="AI46"/>
  <c r="AJ45"/>
  <c r="AI45"/>
  <c r="AJ44"/>
  <c r="AI44"/>
  <c r="AJ43"/>
  <c r="AI43"/>
  <c r="AJ42"/>
  <c r="AI42"/>
  <c r="AJ41"/>
  <c r="AI41"/>
  <c r="AJ40"/>
  <c r="AI40"/>
  <c r="AJ39"/>
  <c r="AI39"/>
  <c r="AJ38"/>
  <c r="AI38"/>
  <c r="AJ37"/>
  <c r="AI37"/>
  <c r="AJ36"/>
  <c r="AI36"/>
  <c r="AJ35"/>
  <c r="AI35"/>
  <c r="AJ34"/>
  <c r="AI34"/>
  <c r="AJ33"/>
  <c r="AI33"/>
  <c r="AJ32"/>
  <c r="AI32"/>
  <c r="AJ31"/>
  <c r="AI31"/>
  <c r="AJ30"/>
  <c r="AI30"/>
  <c r="AJ29"/>
  <c r="AI29"/>
  <c r="AJ28"/>
  <c r="AI28"/>
  <c r="AJ27"/>
  <c r="AI27"/>
  <c r="AJ26"/>
  <c r="AI26"/>
  <c r="AJ25"/>
  <c r="AI25"/>
  <c r="AJ24"/>
  <c r="AI24"/>
  <c r="AJ23"/>
  <c r="AI23"/>
  <c r="AJ22"/>
  <c r="AI22"/>
  <c r="AJ21"/>
  <c r="AI21"/>
  <c r="AJ20"/>
  <c r="AI20"/>
  <c r="AJ19"/>
  <c r="AI19"/>
  <c r="AJ18"/>
  <c r="AI18"/>
  <c r="AJ17"/>
  <c r="AI17"/>
  <c r="AJ16"/>
  <c r="AI16"/>
  <c r="AJ15"/>
  <c r="AI15"/>
  <c r="AJ14"/>
  <c r="AI14"/>
  <c r="AJ13"/>
  <c r="AI13"/>
  <c r="AJ12"/>
  <c r="AI12"/>
  <c r="AJ11"/>
  <c r="AI11"/>
  <c r="AJ10"/>
  <c r="AI10"/>
  <c r="AJ9"/>
  <c r="AI9"/>
  <c r="AJ8"/>
  <c r="AI8"/>
  <c r="AJ7"/>
  <c r="AI7"/>
  <c r="AJ6"/>
  <c r="AI6"/>
  <c r="AH181"/>
  <c r="AH180"/>
  <c r="AH179"/>
  <c r="AH178"/>
  <c r="AH177"/>
  <c r="AH176"/>
  <c r="AH175"/>
  <c r="AH174"/>
  <c r="AH173"/>
  <c r="AH172"/>
  <c r="AH171"/>
  <c r="AH170"/>
  <c r="AH169"/>
  <c r="AH168"/>
  <c r="AH167"/>
  <c r="AH166"/>
  <c r="AH165"/>
  <c r="AH164"/>
  <c r="AH163"/>
  <c r="AH162"/>
  <c r="AH161"/>
  <c r="AH160"/>
  <c r="AH159"/>
  <c r="AH158"/>
  <c r="AH157"/>
  <c r="AH156"/>
  <c r="AH155"/>
  <c r="AH154"/>
  <c r="AH153"/>
  <c r="AH152"/>
  <c r="AH151"/>
  <c r="AH150"/>
  <c r="AH149"/>
  <c r="AH148"/>
  <c r="AH147"/>
  <c r="AH146"/>
  <c r="AH145"/>
  <c r="AH144"/>
  <c r="AH143"/>
  <c r="AH142"/>
  <c r="AH141"/>
  <c r="AH140"/>
  <c r="AH139"/>
  <c r="AH138"/>
  <c r="AH137"/>
  <c r="AH136"/>
  <c r="AH135"/>
  <c r="AH134"/>
  <c r="AH133"/>
  <c r="AH132"/>
  <c r="AH131"/>
  <c r="AH130"/>
  <c r="AH129"/>
  <c r="AH128"/>
  <c r="AH127"/>
  <c r="AH126"/>
  <c r="AH125"/>
  <c r="AH124"/>
  <c r="AH123"/>
  <c r="AH122"/>
  <c r="AH121"/>
  <c r="AH120"/>
  <c r="AH119"/>
  <c r="AH118"/>
  <c r="AH117"/>
  <c r="AH116"/>
  <c r="AH115"/>
  <c r="AH114"/>
  <c r="AH113"/>
  <c r="AH112"/>
  <c r="AH111"/>
  <c r="AH110"/>
  <c r="AH109"/>
  <c r="AH108"/>
  <c r="AH107"/>
  <c r="AH106"/>
  <c r="AH105"/>
  <c r="AH104"/>
  <c r="AH103"/>
  <c r="AH102"/>
  <c r="AH101"/>
  <c r="AH100"/>
  <c r="AH99"/>
  <c r="AH98"/>
  <c r="AH97"/>
  <c r="AH96"/>
  <c r="AH95"/>
  <c r="AH94"/>
  <c r="AH93"/>
  <c r="AH92"/>
  <c r="AH91"/>
  <c r="AH90"/>
  <c r="AH89"/>
  <c r="AH88"/>
  <c r="AH87"/>
  <c r="AH86"/>
  <c r="AH85"/>
  <c r="AH84"/>
  <c r="AH83"/>
  <c r="AH82"/>
  <c r="AH81"/>
  <c r="AH80"/>
  <c r="AH79"/>
  <c r="AH78"/>
  <c r="AH77"/>
  <c r="AH76"/>
  <c r="AH75"/>
  <c r="AH74"/>
  <c r="AH73"/>
  <c r="AH72"/>
  <c r="AH71"/>
  <c r="AH70"/>
  <c r="AH69"/>
  <c r="AH68"/>
  <c r="AH67"/>
  <c r="AH66"/>
  <c r="AH65"/>
  <c r="AH64"/>
  <c r="AH63"/>
  <c r="AH62"/>
  <c r="AH61"/>
  <c r="AH60"/>
  <c r="AH59"/>
  <c r="AH58"/>
  <c r="AH57"/>
  <c r="AH56"/>
  <c r="AH55"/>
  <c r="AH54"/>
  <c r="AH53"/>
  <c r="AH52"/>
  <c r="AH51"/>
  <c r="AH50"/>
  <c r="AH49"/>
  <c r="AH48"/>
  <c r="AH47"/>
  <c r="AH46"/>
  <c r="AH45"/>
  <c r="AH44"/>
  <c r="AH43"/>
  <c r="AH42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H8"/>
  <c r="AH7"/>
  <c r="AG181"/>
  <c r="AG180"/>
  <c r="AG179"/>
  <c r="AG178"/>
  <c r="AG177"/>
  <c r="AG176"/>
  <c r="AG175"/>
  <c r="AG174"/>
  <c r="AG173"/>
  <c r="AG172"/>
  <c r="AG171"/>
  <c r="AG170"/>
  <c r="AG169"/>
  <c r="AG168"/>
  <c r="AG167"/>
  <c r="AG166"/>
  <c r="AG165"/>
  <c r="AG164"/>
  <c r="AG163"/>
  <c r="AG162"/>
  <c r="AG161"/>
  <c r="AG160"/>
  <c r="AG159"/>
  <c r="AG158"/>
  <c r="AG157"/>
  <c r="AG156"/>
  <c r="AG155"/>
  <c r="AG154"/>
  <c r="AG153"/>
  <c r="AG152"/>
  <c r="AG151"/>
  <c r="AG150"/>
  <c r="AG149"/>
  <c r="AG148"/>
  <c r="AG147"/>
  <c r="AG146"/>
  <c r="AG145"/>
  <c r="AG144"/>
  <c r="AG143"/>
  <c r="AG142"/>
  <c r="AG141"/>
  <c r="AG140"/>
  <c r="AG139"/>
  <c r="AG138"/>
  <c r="AG137"/>
  <c r="AG136"/>
  <c r="AG135"/>
  <c r="AG134"/>
  <c r="AG133"/>
  <c r="AG132"/>
  <c r="AG131"/>
  <c r="AG130"/>
  <c r="AG129"/>
  <c r="AG128"/>
  <c r="AG127"/>
  <c r="AG126"/>
  <c r="AG125"/>
  <c r="AG124"/>
  <c r="AG123"/>
  <c r="AG122"/>
  <c r="AG121"/>
  <c r="AG120"/>
  <c r="AG119"/>
  <c r="AG118"/>
  <c r="AG117"/>
  <c r="AG116"/>
  <c r="AG115"/>
  <c r="AG114"/>
  <c r="AG113"/>
  <c r="AG112"/>
  <c r="AG111"/>
  <c r="AG110"/>
  <c r="AG109"/>
  <c r="AG108"/>
  <c r="AG107"/>
  <c r="AG106"/>
  <c r="AG105"/>
  <c r="AG104"/>
  <c r="AG103"/>
  <c r="AG102"/>
  <c r="AG101"/>
  <c r="AG100"/>
  <c r="AG99"/>
  <c r="AG98"/>
  <c r="AG97"/>
  <c r="AG96"/>
  <c r="AG95"/>
  <c r="AG94"/>
  <c r="AG93"/>
  <c r="AG92"/>
  <c r="AG91"/>
  <c r="AG90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H6"/>
  <c r="AG6"/>
  <c r="AF181"/>
  <c r="AF180"/>
  <c r="AF179"/>
  <c r="AF178"/>
  <c r="AF177"/>
  <c r="AF176"/>
  <c r="AF175"/>
  <c r="AF174"/>
  <c r="AF173"/>
  <c r="AF172"/>
  <c r="AF171"/>
  <c r="AF170"/>
  <c r="AF169"/>
  <c r="AF168"/>
  <c r="AF167"/>
  <c r="AF166"/>
  <c r="AF165"/>
  <c r="AF164"/>
  <c r="AF163"/>
  <c r="AF162"/>
  <c r="AF161"/>
  <c r="AF160"/>
  <c r="AF159"/>
  <c r="AF158"/>
  <c r="AF157"/>
  <c r="AF156"/>
  <c r="AF155"/>
  <c r="AF154"/>
  <c r="AF153"/>
  <c r="AF152"/>
  <c r="AF151"/>
  <c r="AF150"/>
  <c r="AF149"/>
  <c r="AF148"/>
  <c r="AF147"/>
  <c r="AF146"/>
  <c r="AF145"/>
  <c r="AF144"/>
  <c r="AF143"/>
  <c r="AF142"/>
  <c r="AF141"/>
  <c r="AF140"/>
  <c r="AF139"/>
  <c r="AF138"/>
  <c r="AF137"/>
  <c r="AF136"/>
  <c r="AF135"/>
  <c r="AF134"/>
  <c r="AF133"/>
  <c r="AF132"/>
  <c r="AF131"/>
  <c r="AF130"/>
  <c r="AF129"/>
  <c r="AF128"/>
  <c r="AF127"/>
  <c r="AF126"/>
  <c r="AF125"/>
  <c r="AF124"/>
  <c r="AF123"/>
  <c r="AF122"/>
  <c r="AF121"/>
  <c r="AF120"/>
  <c r="AF119"/>
  <c r="AF118"/>
  <c r="AF117"/>
  <c r="AF116"/>
  <c r="AF115"/>
  <c r="AF114"/>
  <c r="AF113"/>
  <c r="AF112"/>
  <c r="AF111"/>
  <c r="AF110"/>
  <c r="AF109"/>
  <c r="AF108"/>
  <c r="AF107"/>
  <c r="AF106"/>
  <c r="AF105"/>
  <c r="AF10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E181"/>
  <c r="AE180"/>
  <c r="AE179"/>
  <c r="AE178"/>
  <c r="AE177"/>
  <c r="AE176"/>
  <c r="AE175"/>
  <c r="AE174"/>
  <c r="AE173"/>
  <c r="AE172"/>
  <c r="AE171"/>
  <c r="AE170"/>
  <c r="AE169"/>
  <c r="AE168"/>
  <c r="AE167"/>
  <c r="AE166"/>
  <c r="AE165"/>
  <c r="AE164"/>
  <c r="AE163"/>
  <c r="AE162"/>
  <c r="AE161"/>
  <c r="AE160"/>
  <c r="AE159"/>
  <c r="AE158"/>
  <c r="AE157"/>
  <c r="AE156"/>
  <c r="AE155"/>
  <c r="AE154"/>
  <c r="AE153"/>
  <c r="AE152"/>
  <c r="AE151"/>
  <c r="AE150"/>
  <c r="AE149"/>
  <c r="AE148"/>
  <c r="AE147"/>
  <c r="AE146"/>
  <c r="AE145"/>
  <c r="AE144"/>
  <c r="AE143"/>
  <c r="AE142"/>
  <c r="AE141"/>
  <c r="AE140"/>
  <c r="AE139"/>
  <c r="AE138"/>
  <c r="AE137"/>
  <c r="AE136"/>
  <c r="AE135"/>
  <c r="AE134"/>
  <c r="AE133"/>
  <c r="AE132"/>
  <c r="AE131"/>
  <c r="AE130"/>
  <c r="AE129"/>
  <c r="AE128"/>
  <c r="AE127"/>
  <c r="AE126"/>
  <c r="AE125"/>
  <c r="AE124"/>
  <c r="AE123"/>
  <c r="AE122"/>
  <c r="AE121"/>
  <c r="AE120"/>
  <c r="AE119"/>
  <c r="AE118"/>
  <c r="AE117"/>
  <c r="AE116"/>
  <c r="AE115"/>
  <c r="AE114"/>
  <c r="AE113"/>
  <c r="AE112"/>
  <c r="AE111"/>
  <c r="AE110"/>
  <c r="AE109"/>
  <c r="AE108"/>
  <c r="AE107"/>
  <c r="AE106"/>
  <c r="AE105"/>
  <c r="AE104"/>
  <c r="AE103"/>
  <c r="AE102"/>
  <c r="AE101"/>
  <c r="AE100"/>
  <c r="AE99"/>
  <c r="AE98"/>
  <c r="AE97"/>
  <c r="AE96"/>
  <c r="AE95"/>
  <c r="AE94"/>
  <c r="AE93"/>
  <c r="AE92"/>
  <c r="AE91"/>
  <c r="AE90"/>
  <c r="AE89"/>
  <c r="AE88"/>
  <c r="AE87"/>
  <c r="AE86"/>
  <c r="AE85"/>
  <c r="AE84"/>
  <c r="AE83"/>
  <c r="AE82"/>
  <c r="AE81"/>
  <c r="AE80"/>
  <c r="AE79"/>
  <c r="AE78"/>
  <c r="AE77"/>
  <c r="AE76"/>
  <c r="AE75"/>
  <c r="AE74"/>
  <c r="AE73"/>
  <c r="AE72"/>
  <c r="AE71"/>
  <c r="AE70"/>
  <c r="AE69"/>
  <c r="AE68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C181"/>
  <c r="AC180"/>
  <c r="AC179"/>
  <c r="AC178"/>
  <c r="AC177"/>
  <c r="AC176"/>
  <c r="AC175"/>
  <c r="AC174"/>
  <c r="AC173"/>
  <c r="AC172"/>
  <c r="AC171"/>
  <c r="AC170"/>
  <c r="AC169"/>
  <c r="AC168"/>
  <c r="AC167"/>
  <c r="AC166"/>
  <c r="AC165"/>
  <c r="AC164"/>
  <c r="AC163"/>
  <c r="AC162"/>
  <c r="AC161"/>
  <c r="AC160"/>
  <c r="AC159"/>
  <c r="AC158"/>
  <c r="AC157"/>
  <c r="AC156"/>
  <c r="AC155"/>
  <c r="AC154"/>
  <c r="AC153"/>
  <c r="AC152"/>
  <c r="AC151"/>
  <c r="AC150"/>
  <c r="AC149"/>
  <c r="AC148"/>
  <c r="AC147"/>
  <c r="AC146"/>
  <c r="AC145"/>
  <c r="AC144"/>
  <c r="AC143"/>
  <c r="AC142"/>
  <c r="AC141"/>
  <c r="AC140"/>
  <c r="AC139"/>
  <c r="AC138"/>
  <c r="AC137"/>
  <c r="AC136"/>
  <c r="AC135"/>
  <c r="AC134"/>
  <c r="AC133"/>
  <c r="AC132"/>
  <c r="AC131"/>
  <c r="AC130"/>
  <c r="AC129"/>
  <c r="AC128"/>
  <c r="AC127"/>
  <c r="AC126"/>
  <c r="AC125"/>
  <c r="AC124"/>
  <c r="AC123"/>
  <c r="AC122"/>
  <c r="AC121"/>
  <c r="AC120"/>
  <c r="AC119"/>
  <c r="AC118"/>
  <c r="AC117"/>
  <c r="AC116"/>
  <c r="AC115"/>
  <c r="AC114"/>
  <c r="AC113"/>
  <c r="AC112"/>
  <c r="AC111"/>
  <c r="AC110"/>
  <c r="AC109"/>
  <c r="AC108"/>
  <c r="AC107"/>
  <c r="AC106"/>
  <c r="AC105"/>
  <c r="AC104"/>
  <c r="AC103"/>
  <c r="AC102"/>
  <c r="AC101"/>
  <c r="AC100"/>
  <c r="AC99"/>
  <c r="AC98"/>
  <c r="AC97"/>
  <c r="AC96"/>
  <c r="AC95"/>
  <c r="AC94"/>
  <c r="AC93"/>
  <c r="AC92"/>
  <c r="AC91"/>
  <c r="AC90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B181"/>
  <c r="AA181"/>
  <c r="AB180"/>
  <c r="AA180"/>
  <c r="AB179"/>
  <c r="AA179"/>
  <c r="AB178"/>
  <c r="AA178"/>
  <c r="AB177"/>
  <c r="AA177"/>
  <c r="AB176"/>
  <c r="AA176"/>
  <c r="AB175"/>
  <c r="AA175"/>
  <c r="AB174"/>
  <c r="AA174"/>
  <c r="AB173"/>
  <c r="AA173"/>
  <c r="AB172"/>
  <c r="AA172"/>
  <c r="AB171"/>
  <c r="AA171"/>
  <c r="AB170"/>
  <c r="AA170"/>
  <c r="AB169"/>
  <c r="AA169"/>
  <c r="AB168"/>
  <c r="AA168"/>
  <c r="AB167"/>
  <c r="AA167"/>
  <c r="AB166"/>
  <c r="AA166"/>
  <c r="AB165"/>
  <c r="AA165"/>
  <c r="AB164"/>
  <c r="AA164"/>
  <c r="AB163"/>
  <c r="AA163"/>
  <c r="AB162"/>
  <c r="AA162"/>
  <c r="AB161"/>
  <c r="AA161"/>
  <c r="AB160"/>
  <c r="AA160"/>
  <c r="AB159"/>
  <c r="AA159"/>
  <c r="AB158"/>
  <c r="AA158"/>
  <c r="AB157"/>
  <c r="AA157"/>
  <c r="AB156"/>
  <c r="AA156"/>
  <c r="AB155"/>
  <c r="AA155"/>
  <c r="AB154"/>
  <c r="AA154"/>
  <c r="AB153"/>
  <c r="AA153"/>
  <c r="AB152"/>
  <c r="AA152"/>
  <c r="AB151"/>
  <c r="AA151"/>
  <c r="AB150"/>
  <c r="AA150"/>
  <c r="AB149"/>
  <c r="AA149"/>
  <c r="AB148"/>
  <c r="AA148"/>
  <c r="AB147"/>
  <c r="AA147"/>
  <c r="AB146"/>
  <c r="AA146"/>
  <c r="AB145"/>
  <c r="AA145"/>
  <c r="AB144"/>
  <c r="AA144"/>
  <c r="AB143"/>
  <c r="AA143"/>
  <c r="AB142"/>
  <c r="AA142"/>
  <c r="AB141"/>
  <c r="AA141"/>
  <c r="AB140"/>
  <c r="AA140"/>
  <c r="AB139"/>
  <c r="AA139"/>
  <c r="AB138"/>
  <c r="AA138"/>
  <c r="AB137"/>
  <c r="AA137"/>
  <c r="AB136"/>
  <c r="AA136"/>
  <c r="AB135"/>
  <c r="AA135"/>
  <c r="AB134"/>
  <c r="AA134"/>
  <c r="AB133"/>
  <c r="AA133"/>
  <c r="AB132"/>
  <c r="AA132"/>
  <c r="AB131"/>
  <c r="AA131"/>
  <c r="AB130"/>
  <c r="AA130"/>
  <c r="AB129"/>
  <c r="AA129"/>
  <c r="AB128"/>
  <c r="AA128"/>
  <c r="AB127"/>
  <c r="AA127"/>
  <c r="AB126"/>
  <c r="AA126"/>
  <c r="AB125"/>
  <c r="AA125"/>
  <c r="AB124"/>
  <c r="AA124"/>
  <c r="AB123"/>
  <c r="AA123"/>
  <c r="AB122"/>
  <c r="AA122"/>
  <c r="AB121"/>
  <c r="AA121"/>
  <c r="AB120"/>
  <c r="AA120"/>
  <c r="AB119"/>
  <c r="AA119"/>
  <c r="AB118"/>
  <c r="AA118"/>
  <c r="AB117"/>
  <c r="AA117"/>
  <c r="AB116"/>
  <c r="AA116"/>
  <c r="AB115"/>
  <c r="AA115"/>
  <c r="AB114"/>
  <c r="AA114"/>
  <c r="AB113"/>
  <c r="AA113"/>
  <c r="AB112"/>
  <c r="AA112"/>
  <c r="AB111"/>
  <c r="AA111"/>
  <c r="AB110"/>
  <c r="AA110"/>
  <c r="AB109"/>
  <c r="AA109"/>
  <c r="AB108"/>
  <c r="AA108"/>
  <c r="AB107"/>
  <c r="AA107"/>
  <c r="AB106"/>
  <c r="AA106"/>
  <c r="AB105"/>
  <c r="AA105"/>
  <c r="AB104"/>
  <c r="AA104"/>
  <c r="AB103"/>
  <c r="AA103"/>
  <c r="AB102"/>
  <c r="AA102"/>
  <c r="AB101"/>
  <c r="AA101"/>
  <c r="AB100"/>
  <c r="AA100"/>
  <c r="AB99"/>
  <c r="AA99"/>
  <c r="AB98"/>
  <c r="AA98"/>
  <c r="AB97"/>
  <c r="AA97"/>
  <c r="AB96"/>
  <c r="AA96"/>
  <c r="AB95"/>
  <c r="AA95"/>
  <c r="AB94"/>
  <c r="AA94"/>
  <c r="AB93"/>
  <c r="AA93"/>
  <c r="AB92"/>
  <c r="AA92"/>
  <c r="AB91"/>
  <c r="AA91"/>
  <c r="AB90"/>
  <c r="AA90"/>
  <c r="AB89"/>
  <c r="AA89"/>
  <c r="AB88"/>
  <c r="AA88"/>
  <c r="AB87"/>
  <c r="AA87"/>
  <c r="AB86"/>
  <c r="AA86"/>
  <c r="AB85"/>
  <c r="AA85"/>
  <c r="AB84"/>
  <c r="AA84"/>
  <c r="AB83"/>
  <c r="AA83"/>
  <c r="AB82"/>
  <c r="AA82"/>
  <c r="AB81"/>
  <c r="AA81"/>
  <c r="AB80"/>
  <c r="AA80"/>
  <c r="AB79"/>
  <c r="AA79"/>
  <c r="AB78"/>
  <c r="AA78"/>
  <c r="AB77"/>
  <c r="AA77"/>
  <c r="AB76"/>
  <c r="AA76"/>
  <c r="AB75"/>
  <c r="AA75"/>
  <c r="AB74"/>
  <c r="AA74"/>
  <c r="AB73"/>
  <c r="AA73"/>
  <c r="AB72"/>
  <c r="AA72"/>
  <c r="AB71"/>
  <c r="AA71"/>
  <c r="AB70"/>
  <c r="AA70"/>
  <c r="AB69"/>
  <c r="AA69"/>
  <c r="AB68"/>
  <c r="AA68"/>
  <c r="AB67"/>
  <c r="AA67"/>
  <c r="AB66"/>
  <c r="AA66"/>
  <c r="AB65"/>
  <c r="AA65"/>
  <c r="AB64"/>
  <c r="AA64"/>
  <c r="AB63"/>
  <c r="AA63"/>
  <c r="AB62"/>
  <c r="AA62"/>
  <c r="AB61"/>
  <c r="AA61"/>
  <c r="AB60"/>
  <c r="AA60"/>
  <c r="AB59"/>
  <c r="AA59"/>
  <c r="AB58"/>
  <c r="AA58"/>
  <c r="AB57"/>
  <c r="AA57"/>
  <c r="AB56"/>
  <c r="AA56"/>
  <c r="AB55"/>
  <c r="AA55"/>
  <c r="AB54"/>
  <c r="AA54"/>
  <c r="AB53"/>
  <c r="AA53"/>
  <c r="AB52"/>
  <c r="AA52"/>
  <c r="AB51"/>
  <c r="AA51"/>
  <c r="AB50"/>
  <c r="AA50"/>
  <c r="AB49"/>
  <c r="AA49"/>
  <c r="AB48"/>
  <c r="AA48"/>
  <c r="AB47"/>
  <c r="AA47"/>
  <c r="AB46"/>
  <c r="AA46"/>
  <c r="AB45"/>
  <c r="AA45"/>
  <c r="AB44"/>
  <c r="AA44"/>
  <c r="AB43"/>
  <c r="AA43"/>
  <c r="AB42"/>
  <c r="AA42"/>
  <c r="AB41"/>
  <c r="AA41"/>
  <c r="AB40"/>
  <c r="AA40"/>
  <c r="AB39"/>
  <c r="AA39"/>
  <c r="AB38"/>
  <c r="AA38"/>
  <c r="AB37"/>
  <c r="AA37"/>
  <c r="AB36"/>
  <c r="AA36"/>
  <c r="AB35"/>
  <c r="AA35"/>
  <c r="AB34"/>
  <c r="AA34"/>
  <c r="AB33"/>
  <c r="AA33"/>
  <c r="AB32"/>
  <c r="AA32"/>
  <c r="AB31"/>
  <c r="AA31"/>
  <c r="AB30"/>
  <c r="AA30"/>
  <c r="AB29"/>
  <c r="AA29"/>
  <c r="AB28"/>
  <c r="AA28"/>
  <c r="AB27"/>
  <c r="AA27"/>
  <c r="AB26"/>
  <c r="AA26"/>
  <c r="AB25"/>
  <c r="AA25"/>
  <c r="AB24"/>
  <c r="AA24"/>
  <c r="AB23"/>
  <c r="AA23"/>
  <c r="AB22"/>
  <c r="AA22"/>
  <c r="AB21"/>
  <c r="AA21"/>
  <c r="AB20"/>
  <c r="AA20"/>
  <c r="AB19"/>
  <c r="AA19"/>
  <c r="AB18"/>
  <c r="AA18"/>
  <c r="AB17"/>
  <c r="AA17"/>
  <c r="AB16"/>
  <c r="AA16"/>
  <c r="AB15"/>
  <c r="AA15"/>
  <c r="AB14"/>
  <c r="AA14"/>
  <c r="AB13"/>
  <c r="AA13"/>
  <c r="AB12"/>
  <c r="AA12"/>
  <c r="AB11"/>
  <c r="AA11"/>
  <c r="AB10"/>
  <c r="AA10"/>
  <c r="AB9"/>
  <c r="AA9"/>
  <c r="AB8"/>
  <c r="AA8"/>
  <c r="AB7"/>
  <c r="AA7"/>
  <c r="AB6"/>
  <c r="AA6"/>
  <c r="Z181"/>
  <c r="Z180"/>
  <c r="Z179"/>
  <c r="Z178"/>
  <c r="Z177"/>
  <c r="Z176"/>
  <c r="Z175"/>
  <c r="Z174"/>
  <c r="Z173"/>
  <c r="Z172"/>
  <c r="Z171"/>
  <c r="Z170"/>
  <c r="Z169"/>
  <c r="Z168"/>
  <c r="Z167"/>
  <c r="Z166"/>
  <c r="Z165"/>
  <c r="Z164"/>
  <c r="Z163"/>
  <c r="Z162"/>
  <c r="Z161"/>
  <c r="Z160"/>
  <c r="Z159"/>
  <c r="Z158"/>
  <c r="Z157"/>
  <c r="Z156"/>
  <c r="Z155"/>
  <c r="Z154"/>
  <c r="Z153"/>
  <c r="Z152"/>
  <c r="Z151"/>
  <c r="Z150"/>
  <c r="Z149"/>
  <c r="Z148"/>
  <c r="Z147"/>
  <c r="Z146"/>
  <c r="Z145"/>
  <c r="Z144"/>
  <c r="Z143"/>
  <c r="Z142"/>
  <c r="Z141"/>
  <c r="Z140"/>
  <c r="Z139"/>
  <c r="Z138"/>
  <c r="Z137"/>
  <c r="Z136"/>
  <c r="Z135"/>
  <c r="Z134"/>
  <c r="Z133"/>
  <c r="Z132"/>
  <c r="Z131"/>
  <c r="Z130"/>
  <c r="Z129"/>
  <c r="Z128"/>
  <c r="Z127"/>
  <c r="Z126"/>
  <c r="Z125"/>
  <c r="Z124"/>
  <c r="Z123"/>
  <c r="Z122"/>
  <c r="Z121"/>
  <c r="Z120"/>
  <c r="Z119"/>
  <c r="Z118"/>
  <c r="Z117"/>
  <c r="Z116"/>
  <c r="Z115"/>
  <c r="Z114"/>
  <c r="Z113"/>
  <c r="Z112"/>
  <c r="Z111"/>
  <c r="Z110"/>
  <c r="Z109"/>
  <c r="Z108"/>
  <c r="Z107"/>
  <c r="Z106"/>
  <c r="Z105"/>
  <c r="Z10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AD181"/>
  <c r="AD180"/>
  <c r="AD179"/>
  <c r="AD178"/>
  <c r="AD177"/>
  <c r="AD176"/>
  <c r="AD175"/>
  <c r="AD174"/>
  <c r="AD173"/>
  <c r="AD172"/>
  <c r="AD171"/>
  <c r="AD170"/>
  <c r="AD169"/>
  <c r="AD168"/>
  <c r="AD167"/>
  <c r="AD166"/>
  <c r="AD165"/>
  <c r="AD164"/>
  <c r="AD163"/>
  <c r="AD162"/>
  <c r="AD161"/>
  <c r="AD160"/>
  <c r="AD159"/>
  <c r="AD158"/>
  <c r="AD157"/>
  <c r="AD156"/>
  <c r="AD155"/>
  <c r="AD154"/>
  <c r="AD153"/>
  <c r="AD152"/>
  <c r="AD151"/>
  <c r="AD150"/>
  <c r="AD149"/>
  <c r="AD148"/>
  <c r="AD147"/>
  <c r="AD146"/>
  <c r="AD145"/>
  <c r="AD144"/>
  <c r="AD143"/>
  <c r="AD142"/>
  <c r="AD141"/>
  <c r="AD140"/>
  <c r="AD139"/>
  <c r="AD138"/>
  <c r="AD137"/>
  <c r="AD136"/>
  <c r="AD135"/>
  <c r="AD134"/>
  <c r="AD133"/>
  <c r="AD132"/>
  <c r="AD131"/>
  <c r="AD130"/>
  <c r="AD129"/>
  <c r="AD128"/>
  <c r="AD127"/>
  <c r="AD126"/>
  <c r="AD125"/>
  <c r="AD124"/>
  <c r="AD123"/>
  <c r="AD122"/>
  <c r="AD121"/>
  <c r="AD120"/>
  <c r="AD119"/>
  <c r="AD118"/>
  <c r="AD117"/>
  <c r="AD116"/>
  <c r="AD115"/>
  <c r="AD114"/>
  <c r="AD113"/>
  <c r="AD112"/>
  <c r="AD111"/>
  <c r="AD110"/>
  <c r="AD109"/>
  <c r="AD108"/>
  <c r="AD107"/>
  <c r="AD106"/>
  <c r="AD105"/>
  <c r="AD10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Y181"/>
  <c r="Y180"/>
  <c r="Y179"/>
  <c r="Y178"/>
  <c r="Y177"/>
  <c r="Y176"/>
  <c r="Y175"/>
  <c r="Y174"/>
  <c r="Y173"/>
  <c r="Y172"/>
  <c r="Y171"/>
  <c r="Y170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X181"/>
  <c r="X180"/>
  <c r="X179"/>
  <c r="X178"/>
  <c r="X177"/>
  <c r="X176"/>
  <c r="X175"/>
  <c r="X174"/>
  <c r="X173"/>
  <c r="X172"/>
  <c r="X171"/>
  <c r="X170"/>
  <c r="X169"/>
  <c r="X168"/>
  <c r="X167"/>
  <c r="X166"/>
  <c r="X165"/>
  <c r="X164"/>
  <c r="X163"/>
  <c r="X162"/>
  <c r="X161"/>
  <c r="X160"/>
  <c r="X159"/>
  <c r="X158"/>
  <c r="X157"/>
  <c r="X156"/>
  <c r="X155"/>
  <c r="X154"/>
  <c r="X153"/>
  <c r="X152"/>
  <c r="X151"/>
  <c r="X150"/>
  <c r="X149"/>
  <c r="X148"/>
  <c r="X147"/>
  <c r="X146"/>
  <c r="X145"/>
  <c r="X144"/>
  <c r="X143"/>
  <c r="X142"/>
  <c r="X141"/>
  <c r="X140"/>
  <c r="X139"/>
  <c r="X138"/>
  <c r="X137"/>
  <c r="X136"/>
  <c r="X135"/>
  <c r="X134"/>
  <c r="X133"/>
  <c r="X132"/>
  <c r="X131"/>
  <c r="X130"/>
  <c r="X129"/>
  <c r="X128"/>
  <c r="X127"/>
  <c r="X126"/>
  <c r="X125"/>
  <c r="X124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V181"/>
  <c r="V180"/>
  <c r="V179"/>
  <c r="V178"/>
  <c r="V177"/>
  <c r="V176"/>
  <c r="V175"/>
  <c r="V174"/>
  <c r="V173"/>
  <c r="V172"/>
  <c r="V171"/>
  <c r="V170"/>
  <c r="V169"/>
  <c r="V168"/>
  <c r="V167"/>
  <c r="V166"/>
  <c r="V165"/>
  <c r="V164"/>
  <c r="V163"/>
  <c r="V162"/>
  <c r="V161"/>
  <c r="V160"/>
  <c r="V159"/>
  <c r="V158"/>
  <c r="V157"/>
  <c r="V156"/>
  <c r="V155"/>
  <c r="V154"/>
  <c r="V153"/>
  <c r="V152"/>
  <c r="V151"/>
  <c r="V150"/>
  <c r="V149"/>
  <c r="V148"/>
  <c r="V147"/>
  <c r="V146"/>
  <c r="V145"/>
  <c r="V144"/>
  <c r="V143"/>
  <c r="V142"/>
  <c r="V141"/>
  <c r="V140"/>
  <c r="V139"/>
  <c r="V138"/>
  <c r="V137"/>
  <c r="V136"/>
  <c r="V135"/>
  <c r="V134"/>
  <c r="V133"/>
  <c r="V132"/>
  <c r="V131"/>
  <c r="V130"/>
  <c r="V129"/>
  <c r="V128"/>
  <c r="V127"/>
  <c r="V126"/>
  <c r="V125"/>
  <c r="V124"/>
  <c r="V123"/>
  <c r="V122"/>
  <c r="V121"/>
  <c r="V120"/>
  <c r="V119"/>
  <c r="V118"/>
  <c r="V117"/>
  <c r="V116"/>
  <c r="V115"/>
  <c r="V114"/>
  <c r="V113"/>
  <c r="V112"/>
  <c r="V111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AC3"/>
  <c r="AB3"/>
  <c r="T181"/>
  <c r="T180"/>
  <c r="T179"/>
  <c r="T178"/>
  <c r="T177"/>
  <c r="T176"/>
  <c r="T175"/>
  <c r="T174"/>
  <c r="T173"/>
  <c r="T172"/>
  <c r="T171"/>
  <c r="T170"/>
  <c r="T169"/>
  <c r="T168"/>
  <c r="T167"/>
  <c r="T166"/>
  <c r="T165"/>
  <c r="T164"/>
  <c r="T163"/>
  <c r="T162"/>
  <c r="T161"/>
  <c r="T160"/>
  <c r="T159"/>
  <c r="T158"/>
  <c r="T157"/>
  <c r="T156"/>
  <c r="T155"/>
  <c r="T154"/>
  <c r="T153"/>
  <c r="T152"/>
  <c r="T151"/>
  <c r="T150"/>
  <c r="T149"/>
  <c r="T148"/>
  <c r="T147"/>
  <c r="T146"/>
  <c r="T145"/>
  <c r="T144"/>
  <c r="T143"/>
  <c r="T142"/>
  <c r="T141"/>
  <c r="T140"/>
  <c r="T139"/>
  <c r="T138"/>
  <c r="T137"/>
  <c r="T136"/>
  <c r="T135"/>
  <c r="T134"/>
  <c r="T133"/>
  <c r="T132"/>
  <c r="T131"/>
  <c r="T130"/>
  <c r="T129"/>
  <c r="T128"/>
  <c r="T127"/>
  <c r="T126"/>
  <c r="T125"/>
  <c r="T124"/>
  <c r="T123"/>
  <c r="T122"/>
  <c r="T121"/>
  <c r="T120"/>
  <c r="T119"/>
  <c r="T118"/>
  <c r="T117"/>
  <c r="T116"/>
  <c r="T115"/>
  <c r="T114"/>
  <c r="T113"/>
  <c r="T112"/>
  <c r="T111"/>
  <c r="T110"/>
  <c r="T109"/>
  <c r="T108"/>
  <c r="T107"/>
  <c r="T106"/>
  <c r="T105"/>
  <c r="T10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S181"/>
  <c r="S180"/>
  <c r="S179"/>
  <c r="S178"/>
  <c r="S177"/>
  <c r="S176"/>
  <c r="S175"/>
  <c r="S174"/>
  <c r="S173"/>
  <c r="S172"/>
  <c r="S171"/>
  <c r="S170"/>
  <c r="S169"/>
  <c r="S168"/>
  <c r="S167"/>
  <c r="S166"/>
  <c r="S165"/>
  <c r="S164"/>
  <c r="S163"/>
  <c r="S162"/>
  <c r="S161"/>
  <c r="S160"/>
  <c r="S159"/>
  <c r="S158"/>
  <c r="S157"/>
  <c r="S156"/>
  <c r="S155"/>
  <c r="S154"/>
  <c r="S153"/>
  <c r="S152"/>
  <c r="S151"/>
  <c r="S150"/>
  <c r="S149"/>
  <c r="S148"/>
  <c r="S147"/>
  <c r="S146"/>
  <c r="S145"/>
  <c r="S144"/>
  <c r="S143"/>
  <c r="S142"/>
  <c r="S141"/>
  <c r="S140"/>
  <c r="S139"/>
  <c r="S138"/>
  <c r="S137"/>
  <c r="S136"/>
  <c r="S135"/>
  <c r="S134"/>
  <c r="S133"/>
  <c r="S132"/>
  <c r="S131"/>
  <c r="S130"/>
  <c r="S129"/>
  <c r="S128"/>
  <c r="S127"/>
  <c r="S126"/>
  <c r="S125"/>
  <c r="S124"/>
  <c r="S123"/>
  <c r="S122"/>
  <c r="S121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W181"/>
  <c r="W180"/>
  <c r="W179"/>
  <c r="W178"/>
  <c r="W177"/>
  <c r="W176"/>
  <c r="W175"/>
  <c r="W174"/>
  <c r="W173"/>
  <c r="W172"/>
  <c r="W171"/>
  <c r="W170"/>
  <c r="W169"/>
  <c r="W168"/>
  <c r="W167"/>
  <c r="W166"/>
  <c r="W165"/>
  <c r="W164"/>
  <c r="W163"/>
  <c r="W162"/>
  <c r="W161"/>
  <c r="W160"/>
  <c r="W159"/>
  <c r="W158"/>
  <c r="W157"/>
  <c r="W156"/>
  <c r="W155"/>
  <c r="W154"/>
  <c r="W153"/>
  <c r="W152"/>
  <c r="W151"/>
  <c r="W150"/>
  <c r="W149"/>
  <c r="W148"/>
  <c r="W147"/>
  <c r="W146"/>
  <c r="W145"/>
  <c r="W144"/>
  <c r="W143"/>
  <c r="W142"/>
  <c r="W141"/>
  <c r="W140"/>
  <c r="W139"/>
  <c r="W138"/>
  <c r="W137"/>
  <c r="W136"/>
  <c r="W135"/>
  <c r="W134"/>
  <c r="W133"/>
  <c r="W132"/>
  <c r="W131"/>
  <c r="W130"/>
  <c r="W129"/>
  <c r="W128"/>
  <c r="W127"/>
  <c r="W126"/>
  <c r="W125"/>
  <c r="W124"/>
  <c r="W123"/>
  <c r="W122"/>
  <c r="W121"/>
  <c r="W120"/>
  <c r="W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P181"/>
  <c r="Q181"/>
  <c r="P180"/>
  <c r="Q180"/>
  <c r="P179"/>
  <c r="Q179"/>
  <c r="P178"/>
  <c r="Q178"/>
  <c r="P177"/>
  <c r="Q177"/>
  <c r="P176"/>
  <c r="Q176"/>
  <c r="P175"/>
  <c r="Q175"/>
  <c r="P174"/>
  <c r="Q174"/>
  <c r="P173"/>
  <c r="Q173"/>
  <c r="P172"/>
  <c r="Q172"/>
  <c r="P171"/>
  <c r="Q171"/>
  <c r="P170"/>
  <c r="Q170"/>
  <c r="P169"/>
  <c r="Q169"/>
  <c r="P168"/>
  <c r="Q168"/>
  <c r="P167"/>
  <c r="Q167"/>
  <c r="P166"/>
  <c r="Q166"/>
  <c r="P165"/>
  <c r="Q165"/>
  <c r="P164"/>
  <c r="Q164"/>
  <c r="P163"/>
  <c r="Q163"/>
  <c r="P162"/>
  <c r="Q162"/>
  <c r="P161"/>
  <c r="Q161"/>
  <c r="P160"/>
  <c r="Q160"/>
  <c r="P159"/>
  <c r="Q159"/>
  <c r="P158"/>
  <c r="Q158"/>
  <c r="P157"/>
  <c r="Q157"/>
  <c r="P156"/>
  <c r="Q156"/>
  <c r="P155"/>
  <c r="Q155"/>
  <c r="P154"/>
  <c r="Q154"/>
  <c r="P153"/>
  <c r="Q153"/>
  <c r="P152"/>
  <c r="Q152"/>
  <c r="P151"/>
  <c r="Q151"/>
  <c r="P150"/>
  <c r="Q150"/>
  <c r="P149"/>
  <c r="Q149"/>
  <c r="P148"/>
  <c r="Q148"/>
  <c r="P147"/>
  <c r="Q147"/>
  <c r="P146"/>
  <c r="Q146"/>
  <c r="P145"/>
  <c r="Q145"/>
  <c r="P144"/>
  <c r="Q144"/>
  <c r="P143"/>
  <c r="Q143"/>
  <c r="P142"/>
  <c r="Q142"/>
  <c r="P141"/>
  <c r="Q141"/>
  <c r="P140"/>
  <c r="Q140"/>
  <c r="P139"/>
  <c r="Q139"/>
  <c r="P138"/>
  <c r="Q138"/>
  <c r="P137"/>
  <c r="Q137"/>
  <c r="P136"/>
  <c r="Q136"/>
  <c r="P135"/>
  <c r="Q135"/>
  <c r="P134"/>
  <c r="Q134"/>
  <c r="P133"/>
  <c r="Q133"/>
  <c r="P132"/>
  <c r="Q132"/>
  <c r="P131"/>
  <c r="Q131"/>
  <c r="P130"/>
  <c r="Q130"/>
  <c r="P129"/>
  <c r="Q129"/>
  <c r="P128"/>
  <c r="Q128"/>
  <c r="P127"/>
  <c r="Q127"/>
  <c r="P126"/>
  <c r="Q126"/>
  <c r="P125"/>
  <c r="Q125"/>
  <c r="P124"/>
  <c r="Q124"/>
  <c r="P123"/>
  <c r="Q123"/>
  <c r="P122"/>
  <c r="Q122"/>
  <c r="P121"/>
  <c r="Q121"/>
  <c r="P120"/>
  <c r="Q120"/>
  <c r="P119"/>
  <c r="Q119"/>
  <c r="P118"/>
  <c r="Q118"/>
  <c r="P117"/>
  <c r="Q117"/>
  <c r="P116"/>
  <c r="Q116"/>
  <c r="P115"/>
  <c r="Q115"/>
  <c r="P114"/>
  <c r="Q114"/>
  <c r="P113"/>
  <c r="Q113"/>
  <c r="P112"/>
  <c r="Q112"/>
  <c r="P111"/>
  <c r="Q111"/>
  <c r="P110"/>
  <c r="Q110"/>
  <c r="P109"/>
  <c r="Q109"/>
  <c r="P108"/>
  <c r="Q108"/>
  <c r="P107"/>
  <c r="Q107"/>
  <c r="P106"/>
  <c r="Q106"/>
  <c r="P105"/>
  <c r="Q105"/>
  <c r="P104"/>
  <c r="Q104"/>
  <c r="P103"/>
  <c r="Q103"/>
  <c r="P102"/>
  <c r="Q102"/>
  <c r="P101"/>
  <c r="Q101"/>
  <c r="P100"/>
  <c r="Q100"/>
  <c r="P99"/>
  <c r="Q99"/>
  <c r="P98"/>
  <c r="Q98"/>
  <c r="P97"/>
  <c r="Q97"/>
  <c r="P96"/>
  <c r="Q96"/>
  <c r="P95"/>
  <c r="Q95"/>
  <c r="P94"/>
  <c r="Q94"/>
  <c r="P93"/>
  <c r="Q93"/>
  <c r="P92"/>
  <c r="Q92"/>
  <c r="P91"/>
  <c r="Q91"/>
  <c r="P90"/>
  <c r="Q90"/>
  <c r="P89"/>
  <c r="Q89"/>
  <c r="P88"/>
  <c r="Q88"/>
  <c r="P87"/>
  <c r="Q87"/>
  <c r="P86"/>
  <c r="Q86"/>
  <c r="P85"/>
  <c r="Q85"/>
  <c r="P84"/>
  <c r="Q84"/>
  <c r="P83"/>
  <c r="Q83"/>
  <c r="P82"/>
  <c r="Q82"/>
  <c r="P81"/>
  <c r="Q81"/>
  <c r="P80"/>
  <c r="Q80"/>
  <c r="P79"/>
  <c r="Q79"/>
  <c r="P78"/>
  <c r="Q78"/>
  <c r="P77"/>
  <c r="Q77"/>
  <c r="P76"/>
  <c r="Q76"/>
  <c r="P75"/>
  <c r="Q75"/>
  <c r="P74"/>
  <c r="Q74"/>
  <c r="P73"/>
  <c r="Q73"/>
  <c r="P72"/>
  <c r="Q72"/>
  <c r="P71"/>
  <c r="Q71"/>
  <c r="P70"/>
  <c r="Q70"/>
  <c r="P69"/>
  <c r="Q69"/>
  <c r="P68"/>
  <c r="Q68"/>
  <c r="P67"/>
  <c r="Q67"/>
  <c r="P66"/>
  <c r="Q66"/>
  <c r="P65"/>
  <c r="Q65"/>
  <c r="P64"/>
  <c r="Q64"/>
  <c r="P63"/>
  <c r="Q63"/>
  <c r="P62"/>
  <c r="Q62"/>
  <c r="P61"/>
  <c r="Q61"/>
  <c r="P60"/>
  <c r="Q60"/>
  <c r="P59"/>
  <c r="Q59"/>
  <c r="P58"/>
  <c r="Q58"/>
  <c r="P57"/>
  <c r="Q57"/>
  <c r="P56"/>
  <c r="Q56"/>
  <c r="P55"/>
  <c r="Q55"/>
  <c r="P54"/>
  <c r="Q54"/>
  <c r="P53"/>
  <c r="Q53"/>
  <c r="P52"/>
  <c r="Q52"/>
  <c r="P51"/>
  <c r="Q51"/>
  <c r="P50"/>
  <c r="Q50"/>
  <c r="P49"/>
  <c r="Q49"/>
  <c r="P48"/>
  <c r="Q48"/>
  <c r="P47"/>
  <c r="Q47"/>
  <c r="P46"/>
  <c r="Q46"/>
  <c r="P45"/>
  <c r="Q45"/>
  <c r="P44"/>
  <c r="Q44"/>
  <c r="P43"/>
  <c r="Q43"/>
  <c r="P42"/>
  <c r="Q42"/>
  <c r="P41"/>
  <c r="Q41"/>
  <c r="P40"/>
  <c r="Q40"/>
  <c r="P39"/>
  <c r="Q39"/>
  <c r="P38"/>
  <c r="Q38"/>
  <c r="P37"/>
  <c r="Q37"/>
  <c r="P36"/>
  <c r="Q36"/>
  <c r="P35"/>
  <c r="Q35"/>
  <c r="P34"/>
  <c r="Q34"/>
  <c r="P33"/>
  <c r="Q33"/>
  <c r="P32"/>
  <c r="Q32"/>
  <c r="P31"/>
  <c r="Q31"/>
  <c r="P30"/>
  <c r="Q30"/>
  <c r="P29"/>
  <c r="Q29"/>
  <c r="P28"/>
  <c r="Q28"/>
  <c r="P27"/>
  <c r="Q27"/>
  <c r="P26"/>
  <c r="Q26"/>
  <c r="P25"/>
  <c r="Q25"/>
  <c r="P24"/>
  <c r="Q24"/>
  <c r="P23"/>
  <c r="Q23"/>
  <c r="P22"/>
  <c r="Q22"/>
  <c r="P21"/>
  <c r="Q21"/>
  <c r="P20"/>
  <c r="Q20"/>
  <c r="P19"/>
  <c r="Q19"/>
  <c r="P18"/>
  <c r="Q18"/>
  <c r="P17"/>
  <c r="Q17"/>
  <c r="P16"/>
  <c r="Q16"/>
  <c r="P15"/>
  <c r="Q15"/>
  <c r="P14"/>
  <c r="Q14"/>
  <c r="P13"/>
  <c r="Q13"/>
  <c r="P12"/>
  <c r="Q12"/>
  <c r="P11"/>
  <c r="Q11"/>
  <c r="P10"/>
  <c r="Q10"/>
  <c r="P9"/>
  <c r="Q9"/>
  <c r="P8"/>
  <c r="Q8"/>
  <c r="P7"/>
  <c r="Q7"/>
  <c r="P6"/>
  <c r="Q6"/>
  <c r="N181"/>
  <c r="O181"/>
  <c r="N180"/>
  <c r="O180"/>
  <c r="N179"/>
  <c r="O179"/>
  <c r="N178"/>
  <c r="O178"/>
  <c r="N177"/>
  <c r="O177"/>
  <c r="N176"/>
  <c r="O176"/>
  <c r="N175"/>
  <c r="O175"/>
  <c r="N174"/>
  <c r="O174"/>
  <c r="N173"/>
  <c r="O173"/>
  <c r="N172"/>
  <c r="O172"/>
  <c r="N171"/>
  <c r="O171"/>
  <c r="N170"/>
  <c r="O170"/>
  <c r="N169"/>
  <c r="O169"/>
  <c r="N168"/>
  <c r="O168"/>
  <c r="N167"/>
  <c r="O167"/>
  <c r="N166"/>
  <c r="O166"/>
  <c r="N165"/>
  <c r="O165"/>
  <c r="N164"/>
  <c r="O164"/>
  <c r="N163"/>
  <c r="O163"/>
  <c r="N162"/>
  <c r="O162"/>
  <c r="N161"/>
  <c r="O161"/>
  <c r="N160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123"/>
  <c r="O123"/>
  <c r="N122"/>
  <c r="O122"/>
  <c r="N121"/>
  <c r="O121"/>
  <c r="N120"/>
  <c r="O120"/>
  <c r="N119"/>
  <c r="O119"/>
  <c r="N118"/>
  <c r="O118"/>
  <c r="N117"/>
  <c r="O117"/>
  <c r="N116"/>
  <c r="O116"/>
  <c r="N115"/>
  <c r="O115"/>
  <c r="N114"/>
  <c r="O114"/>
  <c r="N113"/>
  <c r="O113"/>
  <c r="N112"/>
  <c r="O112"/>
  <c r="N111"/>
  <c r="O111"/>
  <c r="N110"/>
  <c r="O110"/>
  <c r="N109"/>
  <c r="O109"/>
  <c r="N108"/>
  <c r="O108"/>
  <c r="N107"/>
  <c r="O107"/>
  <c r="N106"/>
  <c r="O106"/>
  <c r="N105"/>
  <c r="O105"/>
  <c r="N104"/>
  <c r="O104"/>
  <c r="N103"/>
  <c r="O103"/>
  <c r="N102"/>
  <c r="O102"/>
  <c r="N101"/>
  <c r="O101"/>
  <c r="N100"/>
  <c r="O100"/>
  <c r="N99"/>
  <c r="O99"/>
  <c r="N98"/>
  <c r="O98"/>
  <c r="N97"/>
  <c r="O97"/>
  <c r="N96"/>
  <c r="O96"/>
  <c r="N95"/>
  <c r="O95"/>
  <c r="N94"/>
  <c r="O94"/>
  <c r="N93"/>
  <c r="O93"/>
  <c r="N92"/>
  <c r="O92"/>
  <c r="N91"/>
  <c r="O91"/>
  <c r="N90"/>
  <c r="O90"/>
  <c r="N89"/>
  <c r="O89"/>
  <c r="N88"/>
  <c r="O88"/>
  <c r="N87"/>
  <c r="O87"/>
  <c r="N86"/>
  <c r="O86"/>
  <c r="N85"/>
  <c r="O85"/>
  <c r="N84"/>
  <c r="O84"/>
  <c r="N83"/>
  <c r="O83"/>
  <c r="N82"/>
  <c r="O82"/>
  <c r="N81"/>
  <c r="O81"/>
  <c r="N80"/>
  <c r="O80"/>
  <c r="N79"/>
  <c r="O79"/>
  <c r="N78"/>
  <c r="O78"/>
  <c r="N77"/>
  <c r="O77"/>
  <c r="N76"/>
  <c r="O76"/>
  <c r="N75"/>
  <c r="O75"/>
  <c r="N74"/>
  <c r="O74"/>
  <c r="N73"/>
  <c r="O73"/>
  <c r="N72"/>
  <c r="O72"/>
  <c r="N71"/>
  <c r="O71"/>
  <c r="N70"/>
  <c r="O70"/>
  <c r="N69"/>
  <c r="O69"/>
  <c r="N68"/>
  <c r="O68"/>
  <c r="N67"/>
  <c r="O67"/>
  <c r="N66"/>
  <c r="O66"/>
  <c r="N65"/>
  <c r="O65"/>
  <c r="N64"/>
  <c r="O64"/>
  <c r="N63"/>
  <c r="O63"/>
  <c r="N62"/>
  <c r="O62"/>
  <c r="N61"/>
  <c r="O61"/>
  <c r="N60"/>
  <c r="O60"/>
  <c r="N59"/>
  <c r="O59"/>
  <c r="N58"/>
  <c r="O58"/>
  <c r="N57"/>
  <c r="O57"/>
  <c r="N56"/>
  <c r="O56"/>
  <c r="N55"/>
  <c r="O55"/>
  <c r="N54"/>
  <c r="O54"/>
  <c r="N53"/>
  <c r="O53"/>
  <c r="N52"/>
  <c r="O52"/>
  <c r="N51"/>
  <c r="O51"/>
  <c r="N50"/>
  <c r="O50"/>
  <c r="N49"/>
  <c r="O49"/>
  <c r="N48"/>
  <c r="O48"/>
  <c r="N47"/>
  <c r="O47"/>
  <c r="N46"/>
  <c r="O46"/>
  <c r="N45"/>
  <c r="O45"/>
  <c r="N44"/>
  <c r="O44"/>
  <c r="N43"/>
  <c r="O43"/>
  <c r="N42"/>
  <c r="O42"/>
  <c r="N41"/>
  <c r="O41"/>
  <c r="N40"/>
  <c r="O40"/>
  <c r="N39"/>
  <c r="O39"/>
  <c r="N38"/>
  <c r="O38"/>
  <c r="N37"/>
  <c r="O37"/>
  <c r="N36"/>
  <c r="O36"/>
  <c r="N35"/>
  <c r="O35"/>
  <c r="N34"/>
  <c r="O34"/>
  <c r="N33"/>
  <c r="O33"/>
  <c r="N32"/>
  <c r="O32"/>
  <c r="N31"/>
  <c r="O31"/>
  <c r="N30"/>
  <c r="O30"/>
  <c r="N29"/>
  <c r="O29"/>
  <c r="N28"/>
  <c r="O28"/>
  <c r="N27"/>
  <c r="O27"/>
  <c r="N26"/>
  <c r="O26"/>
  <c r="N25"/>
  <c r="O25"/>
  <c r="N24"/>
  <c r="O24"/>
  <c r="N23"/>
  <c r="O23"/>
  <c r="N22"/>
  <c r="O22"/>
  <c r="N21"/>
  <c r="O21"/>
  <c r="N20"/>
  <c r="O20"/>
  <c r="N19"/>
  <c r="O19"/>
  <c r="N18"/>
  <c r="O18"/>
  <c r="N17"/>
  <c r="O17"/>
  <c r="N16"/>
  <c r="O16"/>
  <c r="N15"/>
  <c r="O15"/>
  <c r="N14"/>
  <c r="O14"/>
  <c r="N13"/>
  <c r="O13"/>
  <c r="N12"/>
  <c r="O12"/>
  <c r="N11"/>
  <c r="O11"/>
  <c r="N10"/>
  <c r="O10"/>
  <c r="N9"/>
  <c r="O9"/>
  <c r="N8"/>
  <c r="O8"/>
  <c r="N7"/>
  <c r="O7"/>
  <c r="N6"/>
  <c r="O6"/>
  <c r="L181"/>
  <c r="M181"/>
  <c r="L180"/>
  <c r="M180"/>
  <c r="L179"/>
  <c r="M179"/>
  <c r="L178"/>
  <c r="M178"/>
  <c r="L177"/>
  <c r="M177"/>
  <c r="L176"/>
  <c r="M176"/>
  <c r="L175"/>
  <c r="M175"/>
  <c r="L174"/>
  <c r="M174"/>
  <c r="L173"/>
  <c r="M173"/>
  <c r="L172"/>
  <c r="M172"/>
  <c r="L171"/>
  <c r="M171"/>
  <c r="L170"/>
  <c r="M170"/>
  <c r="L169"/>
  <c r="M169"/>
  <c r="L168"/>
  <c r="M168"/>
  <c r="L167"/>
  <c r="M167"/>
  <c r="L166"/>
  <c r="M166"/>
  <c r="L165"/>
  <c r="M165"/>
  <c r="L164"/>
  <c r="M164"/>
  <c r="L163"/>
  <c r="M163"/>
  <c r="L162"/>
  <c r="M162"/>
  <c r="L161"/>
  <c r="M161"/>
  <c r="L160"/>
  <c r="M160"/>
  <c r="L159"/>
  <c r="M159"/>
  <c r="L158"/>
  <c r="M158"/>
  <c r="L157"/>
  <c r="M157"/>
  <c r="L156"/>
  <c r="M156"/>
  <c r="L155"/>
  <c r="M155"/>
  <c r="L154"/>
  <c r="M154"/>
  <c r="L153"/>
  <c r="M153"/>
  <c r="L152"/>
  <c r="M152"/>
  <c r="L151"/>
  <c r="M151"/>
  <c r="L150"/>
  <c r="M150"/>
  <c r="L149"/>
  <c r="M149"/>
  <c r="L148"/>
  <c r="M148"/>
  <c r="L147"/>
  <c r="M147"/>
  <c r="L146"/>
  <c r="M146"/>
  <c r="L145"/>
  <c r="M145"/>
  <c r="L144"/>
  <c r="M144"/>
  <c r="L143"/>
  <c r="M143"/>
  <c r="L142"/>
  <c r="M142"/>
  <c r="L141"/>
  <c r="M141"/>
  <c r="L140"/>
  <c r="M140"/>
  <c r="L139"/>
  <c r="M139"/>
  <c r="L138"/>
  <c r="M138"/>
  <c r="L137"/>
  <c r="M137"/>
  <c r="L136"/>
  <c r="M136"/>
  <c r="L135"/>
  <c r="M135"/>
  <c r="L134"/>
  <c r="M134"/>
  <c r="L133"/>
  <c r="M133"/>
  <c r="L132"/>
  <c r="M132"/>
  <c r="L131"/>
  <c r="M131"/>
  <c r="L130"/>
  <c r="M130"/>
  <c r="L129"/>
  <c r="M129"/>
  <c r="L128"/>
  <c r="M128"/>
  <c r="L127"/>
  <c r="M127"/>
  <c r="L126"/>
  <c r="M126"/>
  <c r="L125"/>
  <c r="M125"/>
  <c r="L124"/>
  <c r="M124"/>
  <c r="L123"/>
  <c r="M123"/>
  <c r="L122"/>
  <c r="M122"/>
  <c r="L121"/>
  <c r="M121"/>
  <c r="L120"/>
  <c r="M120"/>
  <c r="L119"/>
  <c r="M119"/>
  <c r="L118"/>
  <c r="M118"/>
  <c r="L117"/>
  <c r="M117"/>
  <c r="L116"/>
  <c r="M116"/>
  <c r="L115"/>
  <c r="M115"/>
  <c r="L114"/>
  <c r="M114"/>
  <c r="L113"/>
  <c r="M113"/>
  <c r="L112"/>
  <c r="M112"/>
  <c r="L111"/>
  <c r="M111"/>
  <c r="L110"/>
  <c r="M110"/>
  <c r="L109"/>
  <c r="M109"/>
  <c r="L108"/>
  <c r="M108"/>
  <c r="L107"/>
  <c r="M107"/>
  <c r="L106"/>
  <c r="M106"/>
  <c r="L105"/>
  <c r="M105"/>
  <c r="L104"/>
  <c r="M104"/>
  <c r="L103"/>
  <c r="M103"/>
  <c r="L102"/>
  <c r="M102"/>
  <c r="L101"/>
  <c r="M101"/>
  <c r="L100"/>
  <c r="M100"/>
  <c r="L99"/>
  <c r="M99"/>
  <c r="L98"/>
  <c r="M98"/>
  <c r="L97"/>
  <c r="M97"/>
  <c r="L96"/>
  <c r="M96"/>
  <c r="L95"/>
  <c r="M95"/>
  <c r="L94"/>
  <c r="M94"/>
  <c r="L93"/>
  <c r="M93"/>
  <c r="L92"/>
  <c r="M92"/>
  <c r="L91"/>
  <c r="M91"/>
  <c r="L90"/>
  <c r="M90"/>
  <c r="L89"/>
  <c r="M89"/>
  <c r="L88"/>
  <c r="M88"/>
  <c r="L87"/>
  <c r="M87"/>
  <c r="L86"/>
  <c r="M86"/>
  <c r="L85"/>
  <c r="M85"/>
  <c r="L84"/>
  <c r="M84"/>
  <c r="L83"/>
  <c r="M83"/>
  <c r="L82"/>
  <c r="M82"/>
  <c r="L81"/>
  <c r="M81"/>
  <c r="L80"/>
  <c r="M80"/>
  <c r="L79"/>
  <c r="M79"/>
  <c r="L78"/>
  <c r="M78"/>
  <c r="L77"/>
  <c r="M77"/>
  <c r="L76"/>
  <c r="M76"/>
  <c r="L75"/>
  <c r="M75"/>
  <c r="L74"/>
  <c r="M74"/>
  <c r="L73"/>
  <c r="M73"/>
  <c r="L72"/>
  <c r="M72"/>
  <c r="L71"/>
  <c r="M71"/>
  <c r="L70"/>
  <c r="M70"/>
  <c r="L69"/>
  <c r="M69"/>
  <c r="L68"/>
  <c r="M68"/>
  <c r="L67"/>
  <c r="M67"/>
  <c r="L66"/>
  <c r="M66"/>
  <c r="L65"/>
  <c r="M65"/>
  <c r="L64"/>
  <c r="M64"/>
  <c r="L63"/>
  <c r="M63"/>
  <c r="L62"/>
  <c r="M62"/>
  <c r="L61"/>
  <c r="M61"/>
  <c r="L60"/>
  <c r="M60"/>
  <c r="L59"/>
  <c r="M59"/>
  <c r="L58"/>
  <c r="M58"/>
  <c r="L57"/>
  <c r="M57"/>
  <c r="L56"/>
  <c r="M56"/>
  <c r="L55"/>
  <c r="M55"/>
  <c r="L54"/>
  <c r="M54"/>
  <c r="L53"/>
  <c r="M53"/>
  <c r="L52"/>
  <c r="M52"/>
  <c r="L51"/>
  <c r="M51"/>
  <c r="L50"/>
  <c r="M50"/>
  <c r="L49"/>
  <c r="M49"/>
  <c r="L48"/>
  <c r="M48"/>
  <c r="L47"/>
  <c r="M47"/>
  <c r="L46"/>
  <c r="M46"/>
  <c r="L45"/>
  <c r="M45"/>
  <c r="L44"/>
  <c r="M44"/>
  <c r="L43"/>
  <c r="M43"/>
  <c r="L42"/>
  <c r="M42"/>
  <c r="L41"/>
  <c r="M41"/>
  <c r="L40"/>
  <c r="M40"/>
  <c r="L39"/>
  <c r="M39"/>
  <c r="L38"/>
  <c r="M38"/>
  <c r="L37"/>
  <c r="M37"/>
  <c r="L36"/>
  <c r="M36"/>
  <c r="L35"/>
  <c r="M35"/>
  <c r="L34"/>
  <c r="M34"/>
  <c r="L33"/>
  <c r="M33"/>
  <c r="L32"/>
  <c r="M32"/>
  <c r="L31"/>
  <c r="M31"/>
  <c r="L30"/>
  <c r="M30"/>
  <c r="L29"/>
  <c r="M29"/>
  <c r="L28"/>
  <c r="M28"/>
  <c r="L27"/>
  <c r="M27"/>
  <c r="L26"/>
  <c r="M26"/>
  <c r="L25"/>
  <c r="M25"/>
  <c r="L24"/>
  <c r="M24"/>
  <c r="L23"/>
  <c r="M23"/>
  <c r="L22"/>
  <c r="M22"/>
  <c r="L21"/>
  <c r="M21"/>
  <c r="L20"/>
  <c r="M20"/>
  <c r="L19"/>
  <c r="M19"/>
  <c r="L18"/>
  <c r="M18"/>
  <c r="L17"/>
  <c r="M17"/>
  <c r="L16"/>
  <c r="M16"/>
  <c r="L15"/>
  <c r="M15"/>
  <c r="L14"/>
  <c r="M14"/>
  <c r="L13"/>
  <c r="M13"/>
  <c r="L12"/>
  <c r="M12"/>
  <c r="L11"/>
  <c r="M11"/>
  <c r="L10"/>
  <c r="M10"/>
  <c r="L9"/>
  <c r="M9"/>
  <c r="L8"/>
  <c r="M8"/>
  <c r="L7"/>
  <c r="M7"/>
  <c r="L6"/>
  <c r="M6"/>
  <c r="J181"/>
  <c r="K181"/>
  <c r="J180"/>
  <c r="K180"/>
  <c r="J179"/>
  <c r="K179"/>
  <c r="J178"/>
  <c r="K178"/>
  <c r="J177"/>
  <c r="K177"/>
  <c r="J176"/>
  <c r="K176"/>
  <c r="J175"/>
  <c r="K175"/>
  <c r="J174"/>
  <c r="K174"/>
  <c r="J173"/>
  <c r="K173"/>
  <c r="J172"/>
  <c r="K172"/>
  <c r="J171"/>
  <c r="K171"/>
  <c r="J170"/>
  <c r="K170"/>
  <c r="J169"/>
  <c r="K169"/>
  <c r="J168"/>
  <c r="K168"/>
  <c r="J167"/>
  <c r="K167"/>
  <c r="J166"/>
  <c r="K166"/>
  <c r="J165"/>
  <c r="K165"/>
  <c r="J164"/>
  <c r="K164"/>
  <c r="J163"/>
  <c r="K163"/>
  <c r="J162"/>
  <c r="K162"/>
  <c r="J161"/>
  <c r="K161"/>
  <c r="J160"/>
  <c r="K160"/>
  <c r="J159"/>
  <c r="K159"/>
  <c r="J158"/>
  <c r="K158"/>
  <c r="J157"/>
  <c r="K157"/>
  <c r="J156"/>
  <c r="K156"/>
  <c r="J155"/>
  <c r="K155"/>
  <c r="J154"/>
  <c r="K154"/>
  <c r="J153"/>
  <c r="K153"/>
  <c r="J152"/>
  <c r="K152"/>
  <c r="J151"/>
  <c r="K151"/>
  <c r="J150"/>
  <c r="K150"/>
  <c r="J149"/>
  <c r="K149"/>
  <c r="J148"/>
  <c r="K148"/>
  <c r="J147"/>
  <c r="K147"/>
  <c r="J146"/>
  <c r="K146"/>
  <c r="J145"/>
  <c r="K145"/>
  <c r="J144"/>
  <c r="K144"/>
  <c r="J143"/>
  <c r="K143"/>
  <c r="J142"/>
  <c r="K142"/>
  <c r="J141"/>
  <c r="K141"/>
  <c r="J140"/>
  <c r="K140"/>
  <c r="J139"/>
  <c r="K139"/>
  <c r="J138"/>
  <c r="K138"/>
  <c r="J137"/>
  <c r="K137"/>
  <c r="J136"/>
  <c r="K136"/>
  <c r="J135"/>
  <c r="K135"/>
  <c r="J134"/>
  <c r="K134"/>
  <c r="J133"/>
  <c r="K133"/>
  <c r="J132"/>
  <c r="K132"/>
  <c r="J131"/>
  <c r="K131"/>
  <c r="J130"/>
  <c r="K130"/>
  <c r="J129"/>
  <c r="K129"/>
  <c r="J128"/>
  <c r="K128"/>
  <c r="J127"/>
  <c r="K127"/>
  <c r="J126"/>
  <c r="K126"/>
  <c r="J125"/>
  <c r="K125"/>
  <c r="J124"/>
  <c r="K124"/>
  <c r="J123"/>
  <c r="K123"/>
  <c r="J122"/>
  <c r="K122"/>
  <c r="J121"/>
  <c r="K121"/>
  <c r="J120"/>
  <c r="K120"/>
  <c r="J119"/>
  <c r="K119"/>
  <c r="J118"/>
  <c r="K118"/>
  <c r="J117"/>
  <c r="K117"/>
  <c r="J116"/>
  <c r="K116"/>
  <c r="J115"/>
  <c r="K115"/>
  <c r="J114"/>
  <c r="K114"/>
  <c r="J113"/>
  <c r="K113"/>
  <c r="J112"/>
  <c r="K112"/>
  <c r="J111"/>
  <c r="K111"/>
  <c r="J110"/>
  <c r="K110"/>
  <c r="J109"/>
  <c r="K109"/>
  <c r="J108"/>
  <c r="K108"/>
  <c r="J107"/>
  <c r="K107"/>
  <c r="J106"/>
  <c r="K106"/>
  <c r="J105"/>
  <c r="K105"/>
  <c r="J104"/>
  <c r="K104"/>
  <c r="J103"/>
  <c r="K103"/>
  <c r="J102"/>
  <c r="K102"/>
  <c r="J101"/>
  <c r="K101"/>
  <c r="J100"/>
  <c r="K100"/>
  <c r="J99"/>
  <c r="K99"/>
  <c r="J98"/>
  <c r="K98"/>
  <c r="J97"/>
  <c r="K97"/>
  <c r="J96"/>
  <c r="K96"/>
  <c r="J95"/>
  <c r="K95"/>
  <c r="J94"/>
  <c r="K94"/>
  <c r="J93"/>
  <c r="K93"/>
  <c r="J92"/>
  <c r="K92"/>
  <c r="J91"/>
  <c r="K91"/>
  <c r="J90"/>
  <c r="K90"/>
  <c r="J89"/>
  <c r="K89"/>
  <c r="J88"/>
  <c r="K88"/>
  <c r="J87"/>
  <c r="K87"/>
  <c r="J86"/>
  <c r="K86"/>
  <c r="J85"/>
  <c r="K85"/>
  <c r="J84"/>
  <c r="K84"/>
  <c r="J83"/>
  <c r="K83"/>
  <c r="J82"/>
  <c r="K82"/>
  <c r="J81"/>
  <c r="K81"/>
  <c r="J80"/>
  <c r="K80"/>
  <c r="J79"/>
  <c r="K79"/>
  <c r="J78"/>
  <c r="K78"/>
  <c r="J77"/>
  <c r="K77"/>
  <c r="J76"/>
  <c r="K76"/>
  <c r="J75"/>
  <c r="K75"/>
  <c r="J74"/>
  <c r="K74"/>
  <c r="J73"/>
  <c r="K73"/>
  <c r="J72"/>
  <c r="K72"/>
  <c r="J71"/>
  <c r="K71"/>
  <c r="J70"/>
  <c r="K70"/>
  <c r="J69"/>
  <c r="K69"/>
  <c r="J68"/>
  <c r="K68"/>
  <c r="J67"/>
  <c r="K67"/>
  <c r="J66"/>
  <c r="K66"/>
  <c r="J65"/>
  <c r="K65"/>
  <c r="J64"/>
  <c r="K64"/>
  <c r="J63"/>
  <c r="K63"/>
  <c r="J62"/>
  <c r="K62"/>
  <c r="J61"/>
  <c r="K61"/>
  <c r="J60"/>
  <c r="K60"/>
  <c r="J59"/>
  <c r="K59"/>
  <c r="J58"/>
  <c r="K58"/>
  <c r="J57"/>
  <c r="K57"/>
  <c r="J56"/>
  <c r="K56"/>
  <c r="J55"/>
  <c r="K55"/>
  <c r="J54"/>
  <c r="K54"/>
  <c r="J53"/>
  <c r="K53"/>
  <c r="J52"/>
  <c r="K52"/>
  <c r="J51"/>
  <c r="K51"/>
  <c r="J50"/>
  <c r="K50"/>
  <c r="J49"/>
  <c r="K49"/>
  <c r="J48"/>
  <c r="K48"/>
  <c r="J47"/>
  <c r="K47"/>
  <c r="J46"/>
  <c r="K46"/>
  <c r="J45"/>
  <c r="K45"/>
  <c r="J44"/>
  <c r="K44"/>
  <c r="J43"/>
  <c r="K43"/>
  <c r="J42"/>
  <c r="K42"/>
  <c r="J41"/>
  <c r="K41"/>
  <c r="J40"/>
  <c r="K40"/>
  <c r="J39"/>
  <c r="K39"/>
  <c r="J38"/>
  <c r="K38"/>
  <c r="J37"/>
  <c r="K37"/>
  <c r="J36"/>
  <c r="K36"/>
  <c r="J35"/>
  <c r="K35"/>
  <c r="J34"/>
  <c r="K34"/>
  <c r="J33"/>
  <c r="K33"/>
  <c r="J32"/>
  <c r="K32"/>
  <c r="J31"/>
  <c r="K31"/>
  <c r="J30"/>
  <c r="K30"/>
  <c r="J29"/>
  <c r="K29"/>
  <c r="J28"/>
  <c r="K28"/>
  <c r="J27"/>
  <c r="K27"/>
  <c r="J26"/>
  <c r="K26"/>
  <c r="J25"/>
  <c r="K25"/>
  <c r="J24"/>
  <c r="K24"/>
  <c r="J23"/>
  <c r="K23"/>
  <c r="J22"/>
  <c r="K22"/>
  <c r="J21"/>
  <c r="K21"/>
  <c r="J20"/>
  <c r="K20"/>
  <c r="J19"/>
  <c r="K19"/>
  <c r="J18"/>
  <c r="K18"/>
  <c r="J17"/>
  <c r="K17"/>
  <c r="J16"/>
  <c r="K16"/>
  <c r="J15"/>
  <c r="K15"/>
  <c r="J14"/>
  <c r="K14"/>
  <c r="J13"/>
  <c r="K13"/>
  <c r="J12"/>
  <c r="K12"/>
  <c r="J11"/>
  <c r="K11"/>
  <c r="J10"/>
  <c r="K10"/>
  <c r="J9"/>
  <c r="K9"/>
  <c r="J8"/>
  <c r="K8"/>
  <c r="J7"/>
  <c r="J6"/>
  <c r="K6"/>
  <c r="S788"/>
  <c r="AE3"/>
  <c r="BA3"/>
  <c r="BD3"/>
  <c r="AB191"/>
  <c r="AW191"/>
  <c r="AM191"/>
  <c r="P355"/>
  <c r="M777"/>
  <c r="P777"/>
  <c r="N764"/>
  <c r="K781"/>
  <c r="P764"/>
  <c r="M781"/>
  <c r="T657"/>
  <c r="X657"/>
  <c r="AB657"/>
  <c r="AF657"/>
  <c r="E783"/>
  <c r="AC191"/>
  <c r="X358"/>
  <c r="L764"/>
  <c r="I781"/>
  <c r="P781"/>
  <c r="S657"/>
  <c r="W657"/>
  <c r="AI657"/>
  <c r="AE657"/>
  <c r="W783"/>
  <c r="N312"/>
  <c r="Q322"/>
  <c r="AX468"/>
  <c r="R657"/>
  <c r="V657"/>
  <c r="Z657"/>
  <c r="AD657"/>
  <c r="J186"/>
  <c r="G774"/>
  <c r="J312"/>
  <c r="U657"/>
  <c r="Y657"/>
  <c r="AC657"/>
  <c r="AG657"/>
  <c r="X3"/>
  <c r="Z3"/>
  <c r="AW3"/>
  <c r="AZ3"/>
  <c r="BB3"/>
  <c r="BC3"/>
  <c r="BE3"/>
  <c r="BF3"/>
  <c r="M182"/>
  <c r="J774"/>
  <c r="O182"/>
  <c r="L774"/>
  <c r="Q182"/>
  <c r="U3"/>
  <c r="AF3"/>
  <c r="AP3"/>
  <c r="AQ3"/>
  <c r="AT3"/>
  <c r="AU3"/>
  <c r="AV3"/>
  <c r="O781"/>
  <c r="P776"/>
  <c r="AW468"/>
  <c r="AA468"/>
  <c r="AV468"/>
  <c r="AR468"/>
  <c r="AQ468"/>
  <c r="X468"/>
  <c r="AS468"/>
  <c r="AU468"/>
  <c r="AT468"/>
  <c r="AO468"/>
  <c r="AP468"/>
  <c r="AK468"/>
  <c r="AN468"/>
  <c r="AL468"/>
  <c r="AM468"/>
  <c r="AI468"/>
  <c r="AJ468"/>
  <c r="AH468"/>
  <c r="AE468"/>
  <c r="AF468"/>
  <c r="Z468"/>
  <c r="AG468"/>
  <c r="AC468"/>
  <c r="AD468"/>
  <c r="W468"/>
  <c r="R468"/>
  <c r="T468"/>
  <c r="U468"/>
  <c r="AB468"/>
  <c r="Y468"/>
  <c r="V468"/>
  <c r="S468"/>
  <c r="M649"/>
  <c r="J780"/>
  <c r="K649"/>
  <c r="H780"/>
  <c r="L649"/>
  <c r="Q649"/>
  <c r="O649"/>
  <c r="L780"/>
  <c r="P649"/>
  <c r="J649"/>
  <c r="N649"/>
  <c r="Q355"/>
  <c r="N777"/>
  <c r="O777"/>
  <c r="Q337"/>
  <c r="N776"/>
  <c r="O776"/>
  <c r="S434"/>
  <c r="U434"/>
  <c r="R434"/>
  <c r="X434"/>
  <c r="V434"/>
  <c r="T434"/>
  <c r="Q462"/>
  <c r="N779"/>
  <c r="O462"/>
  <c r="L779"/>
  <c r="M462"/>
  <c r="J779"/>
  <c r="K462"/>
  <c r="H779"/>
  <c r="L462"/>
  <c r="P462"/>
  <c r="J462"/>
  <c r="G779"/>
  <c r="N462"/>
  <c r="V358"/>
  <c r="AC358"/>
  <c r="J428"/>
  <c r="G778"/>
  <c r="O428"/>
  <c r="L778"/>
  <c r="K369"/>
  <c r="K428"/>
  <c r="H778"/>
  <c r="Q428"/>
  <c r="N778"/>
  <c r="L428"/>
  <c r="M380"/>
  <c r="M428"/>
  <c r="J778"/>
  <c r="P428"/>
  <c r="N428"/>
  <c r="AR191"/>
  <c r="AQ191"/>
  <c r="AF191"/>
  <c r="AE191"/>
  <c r="AD191"/>
  <c r="K255"/>
  <c r="K312"/>
  <c r="O255"/>
  <c r="P312"/>
  <c r="O312"/>
  <c r="J775"/>
  <c r="Q193"/>
  <c r="Q312"/>
  <c r="L775"/>
  <c r="AX3"/>
  <c r="AM3"/>
  <c r="AO3"/>
  <c r="AL3"/>
  <c r="AG3"/>
  <c r="AK3"/>
  <c r="AS3"/>
  <c r="AN3"/>
  <c r="AR3"/>
  <c r="W3"/>
  <c r="R3"/>
  <c r="S3"/>
  <c r="T3"/>
  <c r="AH3"/>
  <c r="AJ3"/>
  <c r="AI3"/>
  <c r="K7"/>
  <c r="K182"/>
  <c r="H774"/>
  <c r="L186"/>
  <c r="I774"/>
  <c r="AA3"/>
  <c r="AD3"/>
  <c r="Y3"/>
  <c r="V3"/>
  <c r="N186"/>
  <c r="K774"/>
  <c r="P186"/>
  <c r="M774"/>
  <c r="K314"/>
  <c r="H775"/>
  <c r="O775"/>
  <c r="P430"/>
  <c r="M778"/>
  <c r="K779"/>
  <c r="N464"/>
  <c r="R312"/>
  <c r="K775"/>
  <c r="P314"/>
  <c r="K778"/>
  <c r="N430"/>
  <c r="L464"/>
  <c r="I779"/>
  <c r="I775"/>
  <c r="N314"/>
  <c r="O778"/>
  <c r="O779"/>
  <c r="L430"/>
  <c r="I778"/>
  <c r="P778"/>
  <c r="R462"/>
  <c r="R464"/>
  <c r="P464"/>
  <c r="M779"/>
  <c r="L783"/>
  <c r="H792"/>
  <c r="J783"/>
  <c r="AZ468"/>
  <c r="BA468"/>
  <c r="J314"/>
  <c r="G775"/>
  <c r="P775"/>
  <c r="P774"/>
  <c r="H783"/>
  <c r="Q184"/>
  <c r="N774"/>
  <c r="O774"/>
  <c r="R649"/>
  <c r="M780"/>
  <c r="M783"/>
  <c r="P652"/>
  <c r="I780"/>
  <c r="L652"/>
  <c r="J652"/>
  <c r="G780"/>
  <c r="N652"/>
  <c r="K780"/>
  <c r="K783"/>
  <c r="H791"/>
  <c r="H793"/>
  <c r="N780"/>
  <c r="O780"/>
  <c r="S651"/>
  <c r="S462"/>
  <c r="R428"/>
  <c r="R186"/>
  <c r="P187"/>
  <c r="O783"/>
  <c r="H790"/>
  <c r="H785"/>
  <c r="H787"/>
  <c r="S312"/>
  <c r="R314"/>
  <c r="S428"/>
  <c r="R430"/>
  <c r="G783"/>
  <c r="P779"/>
  <c r="N783"/>
  <c r="H795"/>
  <c r="P780"/>
  <c r="P783"/>
  <c r="I783"/>
  <c r="H786"/>
  <c r="H788"/>
  <c r="S649"/>
  <c r="R652"/>
  <c r="H796"/>
  <c r="J187"/>
  <c r="N187"/>
  <c r="L187"/>
  <c r="H797"/>
  <c r="S187"/>
  <c r="S186"/>
  <c r="P767"/>
  <c r="L767"/>
  <c r="AK657"/>
</calcChain>
</file>

<file path=xl/sharedStrings.xml><?xml version="1.0" encoding="utf-8"?>
<sst xmlns="http://schemas.openxmlformats.org/spreadsheetml/2006/main" count="3806" uniqueCount="1099">
  <si>
    <t>Alexander Park Dressage Club Inc</t>
  </si>
  <si>
    <t>NSW</t>
  </si>
  <si>
    <t>Ballina Tennis Club Inc.</t>
  </si>
  <si>
    <t>Bar Beach Tennis Club Incorporation</t>
  </si>
  <si>
    <t>Beecroft Rugby Club Incorporated</t>
  </si>
  <si>
    <t>Churches Football Association Sydney Inc</t>
  </si>
  <si>
    <t>Cumberland Council</t>
  </si>
  <si>
    <t>Eastwood Ryde netball Association Inc.</t>
  </si>
  <si>
    <t>$50,000  </t>
  </si>
  <si>
    <t>Eurobodalla Shire Council</t>
  </si>
  <si>
    <t>$200,000  </t>
  </si>
  <si>
    <t>Evans Head Bombers Rugby League Football Club</t>
  </si>
  <si>
    <t>Football South Coast Limited</t>
  </si>
  <si>
    <t>Forbes Shire Council</t>
  </si>
  <si>
    <t>Goulburn Mulwaree Council</t>
  </si>
  <si>
    <t>Goulburn Railway Tennis Club Inc</t>
  </si>
  <si>
    <t>Grafton Sporting Car Club Inc.</t>
  </si>
  <si>
    <t>Harwood Cricket Club</t>
  </si>
  <si>
    <t>Hawkesbury Sports Council Inc.</t>
  </si>
  <si>
    <t>$100,000  </t>
  </si>
  <si>
    <t>Highlands District Cricket Association Inc</t>
  </si>
  <si>
    <t>Kemps Creek United Soccer Club</t>
  </si>
  <si>
    <t>La Perouse Local Aboriginal Land Council</t>
  </si>
  <si>
    <t>Lilli Pilli Football Club Inc</t>
  </si>
  <si>
    <t>Lindfield Tennis Club</t>
  </si>
  <si>
    <t>Maitland Rugby Union Football Club Inc.</t>
  </si>
  <si>
    <t>$500,000  </t>
  </si>
  <si>
    <t>Mangoplah Cookardinia United Eastlakes Football and Netball Club</t>
  </si>
  <si>
    <t>Moruya Tennis Club - under auspices of Moruya Bowling and Recreation Club</t>
  </si>
  <si>
    <t>$20,000  </t>
  </si>
  <si>
    <t>Mungindi Junior Rugby League INC</t>
  </si>
  <si>
    <t>Muswellbrook Little Athletics Centre Incorporated</t>
  </si>
  <si>
    <t>Nambucca Shire Council</t>
  </si>
  <si>
    <t>Northbridge Sailing Club Ltd</t>
  </si>
  <si>
    <t>Northern Beaches Council</t>
  </si>
  <si>
    <t>$170,000  </t>
  </si>
  <si>
    <t>Northern Storm Football and Sports Club</t>
  </si>
  <si>
    <t>NSW Biathlon Association</t>
  </si>
  <si>
    <t>Penrith City Council</t>
  </si>
  <si>
    <t>Police Citizens Youth Club NSW Ltd (PCYC lake macquarie)</t>
  </si>
  <si>
    <t>Police Citizens Youth Clubs NSW Ltd (Singleton)</t>
  </si>
  <si>
    <t>Queenscliff Surf Life Saving Club Ltd</t>
  </si>
  <si>
    <t>Scone Gymnastics Club Incorporated</t>
  </si>
  <si>
    <t>Shoalhaven District Football Association</t>
  </si>
  <si>
    <t>Shoalhaven Heads Chamber of Commerce &amp; Tourism Inc</t>
  </si>
  <si>
    <t>South East Junior Oztag Association</t>
  </si>
  <si>
    <t>Southern Ettalong Football Club</t>
  </si>
  <si>
    <t>St. George Rowing Club</t>
  </si>
  <si>
    <t>St. George Football Association</t>
  </si>
  <si>
    <t>Sydney BMX Club</t>
  </si>
  <si>
    <t>Tamworth Junior Riding and Pony Club Inc</t>
  </si>
  <si>
    <t>The Scout Association of Australia NSW Branch</t>
  </si>
  <si>
    <t>Tweed Shire Council</t>
  </si>
  <si>
    <t>Vaucluse Amateur 12' Sailing Club Inc</t>
  </si>
  <si>
    <t>$45,000  </t>
  </si>
  <si>
    <t>Wakehurst Tennis</t>
  </si>
  <si>
    <t>Wallerawang Bowling Club</t>
  </si>
  <si>
    <t>Weethalle Recreation Ground Committee</t>
  </si>
  <si>
    <t>Werris Creek Golf Club Ltd.</t>
  </si>
  <si>
    <t>Willow Tree Bowling Club</t>
  </si>
  <si>
    <t>Wollongong Wolves Football Club Ltd</t>
  </si>
  <si>
    <t>Woollahra Municipal Council</t>
  </si>
  <si>
    <t>Yass Valley Council</t>
  </si>
  <si>
    <t>Armidale Tennis Club Inc</t>
  </si>
  <si>
    <t>Bathurst Regional Council</t>
  </si>
  <si>
    <t>Black Range Pony Club</t>
  </si>
  <si>
    <t>Blacktown City Council</t>
  </si>
  <si>
    <t>Blue Mountains City Council</t>
  </si>
  <si>
    <t>Blue Mountains District Rugby Football Club</t>
  </si>
  <si>
    <t>Bowral Rugby Club</t>
  </si>
  <si>
    <t>Bradman Foundation</t>
  </si>
  <si>
    <t>Burwood Council</t>
  </si>
  <si>
    <t>Central Coast Council</t>
  </si>
  <si>
    <t>Charity Bounce</t>
  </si>
  <si>
    <t>Charlestown District Cricket Club</t>
  </si>
  <si>
    <t>Clarence Valley Council</t>
  </si>
  <si>
    <t>Coffs Harbour City Council</t>
  </si>
  <si>
    <t>East Molong Tennis Club</t>
  </si>
  <si>
    <t>EastWood Thornleigh District Tennis Association</t>
  </si>
  <si>
    <t>Gloucester District Tennis Association</t>
  </si>
  <si>
    <t>Helensburgh Horse and Pony Club</t>
  </si>
  <si>
    <t>Howlong Pony Club</t>
  </si>
  <si>
    <t>Hume Tennis Club</t>
  </si>
  <si>
    <t>Inner West Council</t>
  </si>
  <si>
    <t>Kootingal and District Pony Club</t>
  </si>
  <si>
    <t>Liverpool Golf Club Ltd</t>
  </si>
  <si>
    <t>Maryland Fletcher Football Club Inc</t>
  </si>
  <si>
    <t>Medowie Netball Club c/o Medowie Sports Council</t>
  </si>
  <si>
    <t>Merriwagga Racecourse and Recreation Reserve Land Manager</t>
  </si>
  <si>
    <t>Mollymook Outrigger Canoe Club</t>
  </si>
  <si>
    <t>Moorebank Sports Club</t>
  </si>
  <si>
    <t>Moruya Golf Club</t>
  </si>
  <si>
    <t>Mullimbimby Brunswick Valley Football Club</t>
  </si>
  <si>
    <t>North Sydney Council</t>
  </si>
  <si>
    <t>Northern Sydney and Beaches Hockey Association</t>
  </si>
  <si>
    <t>Oberon Golf Club</t>
  </si>
  <si>
    <t>Parkes Tennis Club Inc</t>
  </si>
  <si>
    <t>Parramatta City Tennis Incorporated</t>
  </si>
  <si>
    <t>Pitt Town and District Sports Soccer Club and Pitt Town Bowls Club</t>
  </si>
  <si>
    <t>Police Citizens Youth Clubs NSW Ltd (Albury)</t>
  </si>
  <si>
    <t>Rawsonville Pony Club</t>
  </si>
  <si>
    <t>Rich River Golf Club</t>
  </si>
  <si>
    <t>Shoalhaven City Council</t>
  </si>
  <si>
    <t>Singleton Council</t>
  </si>
  <si>
    <t>Southern Cross Gliding  Club</t>
  </si>
  <si>
    <t>St Anthony and St Pauls</t>
  </si>
  <si>
    <t>Taree Basketball Association Inc</t>
  </si>
  <si>
    <t>Temora Rugby Union Club</t>
  </si>
  <si>
    <t>Temora Town Netball Association</t>
  </si>
  <si>
    <t>Tenterfield Bowls Club</t>
  </si>
  <si>
    <t>Wakehurst Rugby League Club Ltd</t>
  </si>
  <si>
    <t>Wellington Bowling Club</t>
  </si>
  <si>
    <t>West Wyalong Amateur Swimming Club</t>
  </si>
  <si>
    <t>Wollongong Cardinals Baseball Club</t>
  </si>
  <si>
    <t>Adelong Service Citizens and Bowling Club</t>
  </si>
  <si>
    <t>Albury City Council</t>
  </si>
  <si>
    <t>Armidale Regional Council</t>
  </si>
  <si>
    <t>Bayview Golf Club</t>
  </si>
  <si>
    <t>Breeza Progress Association Incorporated</t>
  </si>
  <si>
    <t>Broken Hill Basketball Association</t>
  </si>
  <si>
    <t>Burrumbuttock Tennis Club</t>
  </si>
  <si>
    <t>Byron Bay Cycle Club Inc (BBCC)</t>
  </si>
  <si>
    <t>Candelo Campdraft Association</t>
  </si>
  <si>
    <t>Canterbury Bankstown Tennis Association Inc.</t>
  </si>
  <si>
    <t>Canterbury-Bankstown Council</t>
  </si>
  <si>
    <t>Coolamatong Snowy Mountains Country Club Limited</t>
  </si>
  <si>
    <t>Dunoon United Football Club</t>
  </si>
  <si>
    <t>eastern suburbs leagues club PTY LTD - Kingswood Sports CLUB</t>
  </si>
  <si>
    <t>Fairfield City Council</t>
  </si>
  <si>
    <t>Football NSW</t>
  </si>
  <si>
    <t>Forest Rangers Football Club Incorporated</t>
  </si>
  <si>
    <t>Goulburn Rodeo Club Inc</t>
  </si>
  <si>
    <t>Guyra Gun Club</t>
  </si>
  <si>
    <t>Gwydir Shire Council</t>
  </si>
  <si>
    <t>Hawkesbury District Agricultural Association</t>
  </si>
  <si>
    <t>Hockey Coffs Coast Inc</t>
  </si>
  <si>
    <t>Hunters Hill Rugby Union Football Club</t>
  </si>
  <si>
    <t>Jamberoo Rugby League Football Club</t>
  </si>
  <si>
    <t>Kingscliff Tennis Club Inc</t>
  </si>
  <si>
    <t>Kooloora Community Centre</t>
  </si>
  <si>
    <t>Kurri Kurri Tennis Club Incorporated</t>
  </si>
  <si>
    <t>Kyogle Golf Club Ltd</t>
  </si>
  <si>
    <t>Lake Macquarie Dockers AFL Club</t>
  </si>
  <si>
    <t>Lismore Tennis Club Inc</t>
  </si>
  <si>
    <t>Merewether Carlton Rugby Union Club</t>
  </si>
  <si>
    <t>Moorebank Sports Soccer Club</t>
  </si>
  <si>
    <t>Mosman Rowing Club</t>
  </si>
  <si>
    <t>Mt Annan Football Club</t>
  </si>
  <si>
    <t>Muswellbrook and District Junior Rugby League Football Club </t>
  </si>
  <si>
    <t>Nepean Football Club</t>
  </si>
  <si>
    <t>Newcastle District Tennis Association</t>
  </si>
  <si>
    <t>Paramount Tennis Club Inc.</t>
  </si>
  <si>
    <t>Pennant Hills AFL Club</t>
  </si>
  <si>
    <t>Penrith District Netball Association</t>
  </si>
  <si>
    <t>Port Stephens Council</t>
  </si>
  <si>
    <t>Portland Golf Club Ltd</t>
  </si>
  <si>
    <t>Queanbeyan District Cricket Club Incorporated</t>
  </si>
  <si>
    <t>Randwick City Council</t>
  </si>
  <si>
    <t>Sans Souci Football Club Inc</t>
  </si>
  <si>
    <t>Sawtell Bowling and Recreation Club Ltd</t>
  </si>
  <si>
    <t>Sawtell/ Toormina Australian Football Club Inc</t>
  </si>
  <si>
    <t>Shellharbour City Council</t>
  </si>
  <si>
    <t>Shelly Beach Golf Club</t>
  </si>
  <si>
    <t>Southern Highlands Hockey Centre Committee</t>
  </si>
  <si>
    <t>St George amd Sutherland Shire Giants Baseball Club Incorporated</t>
  </si>
  <si>
    <t>St Peter and St Paul Coptic Orthodox Church</t>
  </si>
  <si>
    <t>Tilligerry Community Association</t>
  </si>
  <si>
    <t>Urunga Cricket Club  Incorporated</t>
  </si>
  <si>
    <t>Wagga Wagga and District Amateur Football Association Incorporated</t>
  </si>
  <si>
    <t>Wellington Golf Club LTD</t>
  </si>
  <si>
    <t>Grant Recipient</t>
  </si>
  <si>
    <t>Value</t>
  </si>
  <si>
    <t>State</t>
  </si>
  <si>
    <t>Round</t>
  </si>
  <si>
    <t>Electorate</t>
  </si>
  <si>
    <t>Member</t>
  </si>
  <si>
    <t>Party</t>
  </si>
  <si>
    <t>Labor</t>
  </si>
  <si>
    <t>Richmond</t>
  </si>
  <si>
    <t>Paterson</t>
  </si>
  <si>
    <t>Berowa</t>
  </si>
  <si>
    <t>Blaxland</t>
  </si>
  <si>
    <t>Parramatta</t>
  </si>
  <si>
    <t>Gilmore</t>
  </si>
  <si>
    <t>Page</t>
  </si>
  <si>
    <t>Riverina</t>
  </si>
  <si>
    <t>Hume</t>
  </si>
  <si>
    <t>Macquarie</t>
  </si>
  <si>
    <t>Whitlam</t>
  </si>
  <si>
    <t>Kingsford Smith</t>
  </si>
  <si>
    <t>Cook</t>
  </si>
  <si>
    <t>Banks</t>
  </si>
  <si>
    <t>Eden Monaro</t>
  </si>
  <si>
    <t>New England</t>
  </si>
  <si>
    <t>North Sydney</t>
  </si>
  <si>
    <t>Farrer</t>
  </si>
  <si>
    <t>Calare</t>
  </si>
  <si>
    <t>Parkes</t>
  </si>
  <si>
    <t>Warringah</t>
  </si>
  <si>
    <t>Shortland</t>
  </si>
  <si>
    <t>IND</t>
  </si>
  <si>
    <t>Lyne</t>
  </si>
  <si>
    <t>McMahon</t>
  </si>
  <si>
    <t>Newcastle</t>
  </si>
  <si>
    <t>Brothers Rugby Club Inc</t>
  </si>
  <si>
    <t>QLD</t>
  </si>
  <si>
    <t>Bundaberg and District Table Tennis Association Inc</t>
  </si>
  <si>
    <t>$21,929  </t>
  </si>
  <si>
    <t>Bundaberg Golf Club Inc</t>
  </si>
  <si>
    <t>$102,343  </t>
  </si>
  <si>
    <t>Cahill Park Sports Complex Incorporated</t>
  </si>
  <si>
    <t>$312,918  </t>
  </si>
  <si>
    <t>Caloundra Rugby Union Club Incorporated</t>
  </si>
  <si>
    <t>$36,900  </t>
  </si>
  <si>
    <t>Camp Hill Carina Welfare Association</t>
  </si>
  <si>
    <t>$437,400  </t>
  </si>
  <si>
    <t>Carindale Districts Junior Australian Football Club Inc.</t>
  </si>
  <si>
    <t>$98,151 </t>
  </si>
  <si>
    <t>Concise Equestrian Centre</t>
  </si>
  <si>
    <t>$38,500 </t>
  </si>
  <si>
    <t>Edge Hill United Football Club Inc</t>
  </si>
  <si>
    <t>$337,000  </t>
  </si>
  <si>
    <t>Freestone State School Parents and Citizens Association</t>
  </si>
  <si>
    <t>$48,199  </t>
  </si>
  <si>
    <t>Getting Kids Active Inc</t>
  </si>
  <si>
    <t>$154,000  </t>
  </si>
  <si>
    <t>Gracemere Sports Club</t>
  </si>
  <si>
    <t>$184,500  </t>
  </si>
  <si>
    <t>Gulf Christian College</t>
  </si>
  <si>
    <t>Help Enterprises Limited</t>
  </si>
  <si>
    <t>$50,000 </t>
  </si>
  <si>
    <t>Ipswich Basketball Association Inc</t>
  </si>
  <si>
    <t>$33,000  </t>
  </si>
  <si>
    <t>Kandanga Tennis Club Inc.</t>
  </si>
  <si>
    <t>$159,990  </t>
  </si>
  <si>
    <t>Kilcoy Golf Club Inc</t>
  </si>
  <si>
    <t>Kumbia Tennis Association Inc</t>
  </si>
  <si>
    <t>$146,284  </t>
  </si>
  <si>
    <t>Mackay Hockey Association</t>
  </si>
  <si>
    <t>Maroochydore Rugby Union Club Incorporated </t>
  </si>
  <si>
    <t>$157,400 </t>
  </si>
  <si>
    <t>McKinlay Shire Council</t>
  </si>
  <si>
    <t>$137,900  </t>
  </si>
  <si>
    <t>Mooloolaba Bowls Club Inc</t>
  </si>
  <si>
    <t>$60,113  </t>
  </si>
  <si>
    <t>Moranbah Tennis Association Inc</t>
  </si>
  <si>
    <t>$21,000  </t>
  </si>
  <si>
    <t>Mundubbera Horse &amp; Pony Club Inc</t>
  </si>
  <si>
    <t>$66,036  </t>
  </si>
  <si>
    <t>Musgrave Hill Bowls Club Inc.</t>
  </si>
  <si>
    <t>$30,000  </t>
  </si>
  <si>
    <t>Noosa District Softball Association Inc</t>
  </si>
  <si>
    <t>$23,800  </t>
  </si>
  <si>
    <t>North Queensland Football Limited</t>
  </si>
  <si>
    <t>$362,440  </t>
  </si>
  <si>
    <t>North Toowoomba Bowls Club Inc</t>
  </si>
  <si>
    <t>$65,800  </t>
  </si>
  <si>
    <t>Ormeau Junior Rugby League Football Club Inc</t>
  </si>
  <si>
    <t>Peninsula and Districts Football and Sporting Club Incorporated</t>
  </si>
  <si>
    <t>$451,900  </t>
  </si>
  <si>
    <t>Pine River Rowing Club</t>
  </si>
  <si>
    <t>Redlands Cricket Inc.</t>
  </si>
  <si>
    <t>$184,382  </t>
  </si>
  <si>
    <t>Rockhampton Basketball Incorporated</t>
  </si>
  <si>
    <t>$228,869  </t>
  </si>
  <si>
    <t>Sandgate Hawks Sporting Club</t>
  </si>
  <si>
    <t>$300,000  </t>
  </si>
  <si>
    <t>Souths Rugby Union Club Inc</t>
  </si>
  <si>
    <t>$122,161  </t>
  </si>
  <si>
    <t>St Patrick's Catholic School, Winton</t>
  </si>
  <si>
    <t>$160,870  </t>
  </si>
  <si>
    <t>Suncoast Hinterland BMX Club</t>
  </si>
  <si>
    <t>$6,369  </t>
  </si>
  <si>
    <t>Wellington Point Bowls Club Inc.</t>
  </si>
  <si>
    <t>Widgee District Hall and Recreation Association Inc.</t>
  </si>
  <si>
    <t>Wolston Park Centenary Cricket Club Inc.</t>
  </si>
  <si>
    <t>Bardon LaTrobe Football Club Inc.</t>
  </si>
  <si>
    <t>Brisbane Rugby League Referees Association Inc</t>
  </si>
  <si>
    <t>Burdekin Shire Council</t>
  </si>
  <si>
    <t>Cairns District Junior Rugby League Ltd</t>
  </si>
  <si>
    <t>Callide United Football Club</t>
  </si>
  <si>
    <t>Capricorn Coast Netball Association</t>
  </si>
  <si>
    <t>Dolphins Football Club</t>
  </si>
  <si>
    <t>Edmonton Storm Seniors Rugby League Club</t>
  </si>
  <si>
    <t>Football Queensland South West Ltd</t>
  </si>
  <si>
    <t>Gladstone District Dirtriders Club Inc</t>
  </si>
  <si>
    <t>Gold Coast Albert Junior Tennis Club</t>
  </si>
  <si>
    <t>Gold Coast City Council</t>
  </si>
  <si>
    <t>Hervey Bay and District Tennis Association</t>
  </si>
  <si>
    <t>Holland Park Hawks Football Club Inc</t>
  </si>
  <si>
    <t>Home Hill Tennis Association</t>
  </si>
  <si>
    <t>Ipswich City Council</t>
  </si>
  <si>
    <t>Jimboomba Branch Little Athletics</t>
  </si>
  <si>
    <t>Jimboomba Netball Association Inc.</t>
  </si>
  <si>
    <t>Logan Basketball Inc</t>
  </si>
  <si>
    <t>Malanda Horse and Pony Club</t>
  </si>
  <si>
    <t>Maleny Golf Club Inc</t>
  </si>
  <si>
    <t>Maroochydore Football Club Incorporated</t>
  </si>
  <si>
    <t>Maryborough and District Hockey Association</t>
  </si>
  <si>
    <t>Middlemount Golf &amp; Country Club</t>
  </si>
  <si>
    <t>Moreton Bay United Football Club</t>
  </si>
  <si>
    <t>Mount Isa Amatuer Netball Association Incorporation</t>
  </si>
  <si>
    <t>Mount Petrie Bowmen Inc</t>
  </si>
  <si>
    <t>Mt Gravatt Australian Rules Football Club</t>
  </si>
  <si>
    <t>North Brisbane FC</t>
  </si>
  <si>
    <t>Northern Beaches United Football Club</t>
  </si>
  <si>
    <t>Palm Island Aboriginal Shire Council</t>
  </si>
  <si>
    <t>Pioneer Tennis Inc</t>
  </si>
  <si>
    <t>Rochedale Rovers FC Inc</t>
  </si>
  <si>
    <t>Slade Point Rugby Club</t>
  </si>
  <si>
    <t>St Catherine's United Football Club Inc</t>
  </si>
  <si>
    <t>Surfers Paradise Golf Club Limited</t>
  </si>
  <si>
    <t>Taroom Pony Club</t>
  </si>
  <si>
    <t>Tennis Gold Coast Inc</t>
  </si>
  <si>
    <t>Victoria Point Sharks Sporting Club</t>
  </si>
  <si>
    <t>Warwick and District Netball Association</t>
  </si>
  <si>
    <t>Wide Bay Gymnastics Club Incorporated</t>
  </si>
  <si>
    <t>Artworks Granite Belt</t>
  </si>
  <si>
    <t>Ballinger Park Tennis club</t>
  </si>
  <si>
    <t>Beaudesert Bowls Club Inc</t>
  </si>
  <si>
    <t>Beenleigh Multisports Association</t>
  </si>
  <si>
    <t>Bundaberg Rowing Club</t>
  </si>
  <si>
    <t>Caboolture Sports Club Limited</t>
  </si>
  <si>
    <t>Cairns Cycling Club</t>
  </si>
  <si>
    <t>Chinchilla Squash Club Inc.</t>
  </si>
  <si>
    <t>Gayndah Swimming Club Inc</t>
  </si>
  <si>
    <t>Grange Thistle Soccer Club</t>
  </si>
  <si>
    <t>Granville Hockey Club Inc.</t>
  </si>
  <si>
    <t>Jandowae and District Tennis Association Incorporated</t>
  </si>
  <si>
    <t>Kandanga Country Club Inc</t>
  </si>
  <si>
    <t>Lockyer Valley Regional Council</t>
  </si>
  <si>
    <t>Lowood and District Memorial Bowls Club INC</t>
  </si>
  <si>
    <t>Mackay Brothers Football Club Inc</t>
  </si>
  <si>
    <t>Maroochydore Tennis Club</t>
  </si>
  <si>
    <t>Mountain Creek Mooloolaba Swimming Club</t>
  </si>
  <si>
    <t>North Star Football Association Inc.</t>
  </si>
  <si>
    <t>Pine Central Holy Spirit Rugby League Football Club Inc</t>
  </si>
  <si>
    <t>Pomona Bowls Club</t>
  </si>
  <si>
    <t>Queens Cricket Club Incorporated</t>
  </si>
  <si>
    <t>Redlands United Football Club</t>
  </si>
  <si>
    <t>Somerset Regional Council</t>
  </si>
  <si>
    <t>South Western Metro Basketball Inc</t>
  </si>
  <si>
    <t>Sunnybank Saints Soccer Club Inc</t>
  </si>
  <si>
    <t>Sunshine Coast Regional Council</t>
  </si>
  <si>
    <t>Tamborine Pony Club Inc.</t>
  </si>
  <si>
    <t>The Redcliffe District Rugby League Football Club Incorporated</t>
  </si>
  <si>
    <t>Toowong Football Club Inc.</t>
  </si>
  <si>
    <t>Townsville Basketball Inc</t>
  </si>
  <si>
    <t>Tweed Heads and Coolangatta Surf Lifesaving Club</t>
  </si>
  <si>
    <t>Yeppoon Swans AFL Club</t>
  </si>
  <si>
    <t>Canberra BMX Club, Inc.</t>
  </si>
  <si>
    <t>$23,986  </t>
  </si>
  <si>
    <t>ACT</t>
  </si>
  <si>
    <t>Canberra Dragon Boat Association Inc</t>
  </si>
  <si>
    <t>Reid Tennis Club</t>
  </si>
  <si>
    <t>Woden Valley Gymnastics</t>
  </si>
  <si>
    <t>Arawang Netball Association</t>
  </si>
  <si>
    <t>Canberra Netball Association</t>
  </si>
  <si>
    <t>South Canberra Gymnastics Club</t>
  </si>
  <si>
    <t>Southlands Tennis Club</t>
  </si>
  <si>
    <t>ACT and Southern New South Wales Rugby Union Brumbies Ltd</t>
  </si>
  <si>
    <t>Molonglo Juggernauts Australian Rules Football Club</t>
  </si>
  <si>
    <t>Riding for the Disabled of the ACT Inc (Pegasus)</t>
  </si>
  <si>
    <t>University of Canberra Union (UCU)</t>
  </si>
  <si>
    <t>City of Palmerston</t>
  </si>
  <si>
    <t> $40,000  </t>
  </si>
  <si>
    <t>NT</t>
  </si>
  <si>
    <t>Macdonnell Regional Council</t>
  </si>
  <si>
    <t>Northern Territory Cricket Association</t>
  </si>
  <si>
    <t>West Daly Regional Council</t>
  </si>
  <si>
    <t>Alice Springs Baseball Association</t>
  </si>
  <si>
    <t>Darwin Basketball Association</t>
  </si>
  <si>
    <t>Katherine Town Council</t>
  </si>
  <si>
    <t>Nhulunbuy BMX Club Inc</t>
  </si>
  <si>
    <t>Alice Springs Indian Community Cricket Club (Alice Tigers) Inc.</t>
  </si>
  <si>
    <t>NT Field and Game Association Inc</t>
  </si>
  <si>
    <t>Baptist Care (SA) Incorporated</t>
  </si>
  <si>
    <t>$45,870     </t>
  </si>
  <si>
    <t>SA</t>
  </si>
  <si>
    <t>Blackwood Football Club Incorporated</t>
  </si>
  <si>
    <t>City of Port Adelaide Enfield</t>
  </si>
  <si>
    <t>City of Tea Tree Gully</t>
  </si>
  <si>
    <t>Clare Motorcycle Club Inc</t>
  </si>
  <si>
    <t>Crystal Brook Junior Basketball Club Inc</t>
  </si>
  <si>
    <t>Glenelg District Cricket Club</t>
  </si>
  <si>
    <t>Greenock Cricket Club</t>
  </si>
  <si>
    <t>Hahndorf Bowling Club Inc</t>
  </si>
  <si>
    <t>Hectorville Sports and Community Club</t>
  </si>
  <si>
    <t>Kadina Hockey Club Incorporated</t>
  </si>
  <si>
    <t>Peake Gardens Riverside Tennis Club</t>
  </si>
  <si>
    <t>Renmark Paringa Council</t>
  </si>
  <si>
    <t>RSMU Netball Club</t>
  </si>
  <si>
    <t>South Australian Cricket Association Limited</t>
  </si>
  <si>
    <t>South Australian National Football League Inc (SANFL)</t>
  </si>
  <si>
    <t>Sunnybrae Pony Club Incorporated</t>
  </si>
  <si>
    <t>The Cove BMX Club Incorporated</t>
  </si>
  <si>
    <t>The Royal Adelaide Golf Club</t>
  </si>
  <si>
    <t>Victor Harbor Football Club Inc.</t>
  </si>
  <si>
    <t>Wheelchair Sports Association of South Australia Inc.</t>
  </si>
  <si>
    <t>Burnside Lacrosse Club Incorporated</t>
  </si>
  <si>
    <t>City of Playford</t>
  </si>
  <si>
    <t>City of Prospect</t>
  </si>
  <si>
    <t>Corporation of the City of Marion</t>
  </si>
  <si>
    <t>Glenunga Tennis Club Inc</t>
  </si>
  <si>
    <t>Goodwood Saints Football Club</t>
  </si>
  <si>
    <t>Lock and Districts Swimming Centre</t>
  </si>
  <si>
    <t>Millicent Football Netball Club Inc</t>
  </si>
  <si>
    <t>Mount Crawford Dressage Club Incorporated</t>
  </si>
  <si>
    <t>Murray Bridge Lawn Tennis Association Inc</t>
  </si>
  <si>
    <t>Naracoorte United Soccer Club</t>
  </si>
  <si>
    <t>Parndana Sports Club Inc.</t>
  </si>
  <si>
    <t>Perponda Sports Club</t>
  </si>
  <si>
    <t>Port Adelaide District Baseball Club</t>
  </si>
  <si>
    <t>Port MacDonnell and District Bowling Club Inc</t>
  </si>
  <si>
    <t>SA Field and Game Association - Southern Branch</t>
  </si>
  <si>
    <t>Semaphore Bowling Club</t>
  </si>
  <si>
    <t>Sturt District Cricket Club Inc (SDCC)</t>
  </si>
  <si>
    <t>Sturt Lions Football Club</t>
  </si>
  <si>
    <t>Willunga Recreation Park Incorporated (WRPI)</t>
  </si>
  <si>
    <t>Wirrabara Sporting Reserve Committee</t>
  </si>
  <si>
    <t>Wudinna Tennis Club</t>
  </si>
  <si>
    <t>Yankalilla Bowling Club Inc.</t>
  </si>
  <si>
    <t>Adelaide Hills Council</t>
  </si>
  <si>
    <t>Bellevue Heights Tennis Club Incorporated</t>
  </si>
  <si>
    <t>Blackfriars Old Scholars Football Club</t>
  </si>
  <si>
    <t>Eudunda Sporting Club Inc.</t>
  </si>
  <si>
    <t>Football Federation SA INC</t>
  </si>
  <si>
    <t>Henley Football Club Incoorporated</t>
  </si>
  <si>
    <t>Kalangadoo War Memorial Park and Community Sports Club Inc</t>
  </si>
  <si>
    <t>North Eastern Sports Shooting Club Inc.</t>
  </si>
  <si>
    <t>North Mount Gambier Football Club Inc</t>
  </si>
  <si>
    <t>Old Collegians Rugby Union Football Club Inc.</t>
  </si>
  <si>
    <t>Port District Football Club</t>
  </si>
  <si>
    <t>Port Lincoln Tennis Association</t>
  </si>
  <si>
    <t>Port Pirie basketball Association</t>
  </si>
  <si>
    <t>Price Tennis Club</t>
  </si>
  <si>
    <t>St Marys Park Sports Association Incorporated</t>
  </si>
  <si>
    <t>The Adelaide Juventus Sports and Social Club</t>
  </si>
  <si>
    <t>The All boys All Girls Club Inc Trading as Queenstown Gymnastics</t>
  </si>
  <si>
    <t>The Tea Tree Gully Golf Club Incorporated</t>
  </si>
  <si>
    <t>Toorak Burnside Bowling Club</t>
  </si>
  <si>
    <t>Town of Gawler</t>
  </si>
  <si>
    <t>West Gambier Football Club Incorporated</t>
  </si>
  <si>
    <t>Brighton Council</t>
  </si>
  <si>
    <t>$192,000     </t>
  </si>
  <si>
    <t>TAS</t>
  </si>
  <si>
    <t>Devonport City Soccer Club (DCSC)</t>
  </si>
  <si>
    <t>Huon Valley Police and Community Youth Club Inc</t>
  </si>
  <si>
    <t>Kingborough Council</t>
  </si>
  <si>
    <t>Leven Yacht Club Inc.</t>
  </si>
  <si>
    <t>Meander Valley Council</t>
  </si>
  <si>
    <t>Oatlands Golf Club</t>
  </si>
  <si>
    <t>Tennis Tasmania</t>
  </si>
  <si>
    <t>Clarence City Council</t>
  </si>
  <si>
    <t>Latrobe Council</t>
  </si>
  <si>
    <t>Ouse Country Club</t>
  </si>
  <si>
    <t>Riding for the Disabled Association Kalang Inc</t>
  </si>
  <si>
    <t>Scottsdale Football Club Inc</t>
  </si>
  <si>
    <t>St Anne's Cricket Club Inc</t>
  </si>
  <si>
    <t>Tasmanian Rugby Union</t>
  </si>
  <si>
    <t>Dover RSL Bowls Club Inc</t>
  </si>
  <si>
    <t>Glenorchy Rodman Bowls &amp; Community Club Inc</t>
  </si>
  <si>
    <t>Hockey Tasmania</t>
  </si>
  <si>
    <t>Newstead Tennis &amp; Squash Centre Inc</t>
  </si>
  <si>
    <t>Tasman Council</t>
  </si>
  <si>
    <t>Trevallyn Cricket Club Inc</t>
  </si>
  <si>
    <t>Ulverstone Soccer Club</t>
  </si>
  <si>
    <t>Westbury Bowling Club</t>
  </si>
  <si>
    <t>Wynyard Golf Club</t>
  </si>
  <si>
    <t>Aspendale Tennis Club Inc</t>
  </si>
  <si>
    <t>VIC</t>
  </si>
  <si>
    <t>Axedale Golf Club Inc</t>
  </si>
  <si>
    <t>Ballarat South Senior Citizens Centre Inc.</t>
  </si>
  <si>
    <t>Banyule City Council</t>
  </si>
  <si>
    <t>Barwon Heads Football and Netball Club</t>
  </si>
  <si>
    <t>Baw Baw Shire Council</t>
  </si>
  <si>
    <t>Boronia Hawks Football Netball Club Inc</t>
  </si>
  <si>
    <t>Brimbank City Council</t>
  </si>
  <si>
    <t>Cairnlea FC Sports Club Inc.</t>
  </si>
  <si>
    <t>Camberwell Junior Football Club </t>
  </si>
  <si>
    <t>Cardinia Shire Council</t>
  </si>
  <si>
    <t>City of Casey</t>
  </si>
  <si>
    <t>City of Greater Bendigo</t>
  </si>
  <si>
    <t>City of Greater Dandenong</t>
  </si>
  <si>
    <t>Darebin City Council</t>
  </si>
  <si>
    <t>Darley Football Netball Club</t>
  </si>
  <si>
    <t>$150,000  </t>
  </si>
  <si>
    <t>Doutta Galla Tennis Club</t>
  </si>
  <si>
    <t>East Coburg Tennis Club</t>
  </si>
  <si>
    <t>$9,086  </t>
  </si>
  <si>
    <t>Edenhope golf club</t>
  </si>
  <si>
    <t>$44,886  </t>
  </si>
  <si>
    <t>Eildon Golf Club</t>
  </si>
  <si>
    <t>Eureka Orienteers Inc</t>
  </si>
  <si>
    <t>$4,291  </t>
  </si>
  <si>
    <t>Euroa Golf Club Inc.</t>
  </si>
  <si>
    <t>$66,000  </t>
  </si>
  <si>
    <t>Friends of Elcho Park Equestrian Centre</t>
  </si>
  <si>
    <t>$55,000  </t>
  </si>
  <si>
    <t>Geelong Cement Bowls Club</t>
  </si>
  <si>
    <t>$14,000  </t>
  </si>
  <si>
    <t>Gisborne Soccer Club</t>
  </si>
  <si>
    <t>$29,800  </t>
  </si>
  <si>
    <t>Glen Eira</t>
  </si>
  <si>
    <t>$106,000  </t>
  </si>
  <si>
    <t>Goulburn Valley Hockey Association</t>
  </si>
  <si>
    <t>$38,500  </t>
  </si>
  <si>
    <t>Greensborough Tennis Club</t>
  </si>
  <si>
    <t>$24,182  </t>
  </si>
  <si>
    <t>Hallam Tennis Club Inc</t>
  </si>
  <si>
    <t>$5,960  </t>
  </si>
  <si>
    <t>Healesville Tennis Club Inc</t>
  </si>
  <si>
    <t>$39,000  </t>
  </si>
  <si>
    <t>Hobsons Bay City Council</t>
  </si>
  <si>
    <t>Lakes Entrance Football Netball Club</t>
  </si>
  <si>
    <t>$358,590  </t>
  </si>
  <si>
    <t>Langwarrin Tennis Club</t>
  </si>
  <si>
    <t>$163,491  </t>
  </si>
  <si>
    <t>Maidstone Tennis Club</t>
  </si>
  <si>
    <t>$44,760  </t>
  </si>
  <si>
    <t>Maroondah City Council</t>
  </si>
  <si>
    <t>Mentone Pony Club</t>
  </si>
  <si>
    <t>$47,560  </t>
  </si>
  <si>
    <t>Montrose Tennis Club Inc</t>
  </si>
  <si>
    <t>Mordialloc Sailing Club Inc.</t>
  </si>
  <si>
    <t>$15,260  </t>
  </si>
  <si>
    <t>Nillumbik Shire Council</t>
  </si>
  <si>
    <t>$170,000 </t>
  </si>
  <si>
    <t>Noble Park Bowls Club</t>
  </si>
  <si>
    <t>$59,437  </t>
  </si>
  <si>
    <t>Old Mentonians Hockey Club Inc.  trading as Mentone Hockey Club</t>
  </si>
  <si>
    <t>Pakenham Football Club</t>
  </si>
  <si>
    <t>Phillip Island District Cricket Club</t>
  </si>
  <si>
    <t>$102,572  </t>
  </si>
  <si>
    <t>Phillip Island Tennis Club Inc</t>
  </si>
  <si>
    <t>$15,440  </t>
  </si>
  <si>
    <t>Port Fairy Surf Life Saving Club</t>
  </si>
  <si>
    <t>Pyrenees Shire Council</t>
  </si>
  <si>
    <t>Raise the Roof Benalla Inc.</t>
  </si>
  <si>
    <t>$246,500  </t>
  </si>
  <si>
    <t>Riddells Creek Tennis Club Incorporated</t>
  </si>
  <si>
    <t>$15,726  </t>
  </si>
  <si>
    <t>Riding for the Disabled Viewbank</t>
  </si>
  <si>
    <t>$11,900  </t>
  </si>
  <si>
    <t>Sanctuary Lakes Club</t>
  </si>
  <si>
    <t>$49,274  </t>
  </si>
  <si>
    <t>Schramms Sports Club Inc</t>
  </si>
  <si>
    <t>South Camberwell Tennis Club Inc</t>
  </si>
  <si>
    <t>$15,000 </t>
  </si>
  <si>
    <t>South Hawthorn Tennis Club</t>
  </si>
  <si>
    <t>$31,500  </t>
  </si>
  <si>
    <t>Strathmore Sports Club</t>
  </si>
  <si>
    <t>$115,000  </t>
  </si>
  <si>
    <t>Talbot Football Netball Club Inc.</t>
  </si>
  <si>
    <t>$23,000  </t>
  </si>
  <si>
    <t>Yarra Ranges Shire Council</t>
  </si>
  <si>
    <t>Yarrawonga Lawn Tennis Club Incorporated</t>
  </si>
  <si>
    <t>Ballarat Golf Club</t>
  </si>
  <si>
    <t>Ballarat Lawn tennis club</t>
  </si>
  <si>
    <t>Berwick Bowling Club</t>
  </si>
  <si>
    <t>Bittern Tennis Club</t>
  </si>
  <si>
    <t>Blackburn Calisthenics Inc</t>
  </si>
  <si>
    <t>Boneo Tennis Club Incorporated</t>
  </si>
  <si>
    <t>Bundoora Tennis Club Inc.</t>
  </si>
  <si>
    <t>Buninyong Community Tennis Club</t>
  </si>
  <si>
    <t>Bunyip Tennis Club Inc</t>
  </si>
  <si>
    <t>Castlemaine Lawn Tennis Club</t>
  </si>
  <si>
    <t>Central Goldfields Shire Council</t>
  </si>
  <si>
    <t>Charlton Cricket Club Incorporated</t>
  </si>
  <si>
    <t>Eaglehawk Soccer Club</t>
  </si>
  <si>
    <t>East Doncaster Cricket Club</t>
  </si>
  <si>
    <t>East Shepparton Bowls Club</t>
  </si>
  <si>
    <t>Fitzroy Football Club (incorporating the Fitzroy Reds)</t>
  </si>
  <si>
    <t>Footscray Park Bowling Club</t>
  </si>
  <si>
    <t>Frankston City Council</t>
  </si>
  <si>
    <t>Frankston Dolphins Junior Football Club</t>
  </si>
  <si>
    <t>Glen Eira Amateur Football Club</t>
  </si>
  <si>
    <t>Golden Plains Shire Council</t>
  </si>
  <si>
    <t>Horsham Little Athletics Centre</t>
  </si>
  <si>
    <t>Kew Little Athletics</t>
  </si>
  <si>
    <t>Lakeside Sailing Club Pakenham</t>
  </si>
  <si>
    <t>Leitchville Bowls Club</t>
  </si>
  <si>
    <t>Leongatha and District Netball Association</t>
  </si>
  <si>
    <t>Longwarry Cricket Club</t>
  </si>
  <si>
    <t>McCrae Yacht Club</t>
  </si>
  <si>
    <t>Mildura West Cricket Club</t>
  </si>
  <si>
    <t>Mitchell Shire Council</t>
  </si>
  <si>
    <t>Moe Bowling Club</t>
  </si>
  <si>
    <t>Monash City Council</t>
  </si>
  <si>
    <t>Montrose Cricket Club</t>
  </si>
  <si>
    <t>Moonee Ponds Bowling Club</t>
  </si>
  <si>
    <t>Moreland City Council</t>
  </si>
  <si>
    <t>Murrumbeena Tennis Club</t>
  </si>
  <si>
    <t>Napoleons Sebastopol Cricket Club</t>
  </si>
  <si>
    <t>Narre Warren Bowls Club Inc</t>
  </si>
  <si>
    <t>Officer Tennis Club</t>
  </si>
  <si>
    <t>Outtrim Moyarra Kongwak Cricket Club</t>
  </si>
  <si>
    <t>Pakenham &amp; District Golf Club</t>
  </si>
  <si>
    <t>Pakenham Upper Tennis Club</t>
  </si>
  <si>
    <t>Portarlington Golf Club</t>
  </si>
  <si>
    <t>Red Cliffs Golf Club</t>
  </si>
  <si>
    <t>Richmond Union Cricket Club</t>
  </si>
  <si>
    <t>Rowville Knights Community Football Club</t>
  </si>
  <si>
    <t>Southern Grampians Shire Council</t>
  </si>
  <si>
    <t>Templestowe Sporting Club</t>
  </si>
  <si>
    <t>Tennis Australia</t>
  </si>
  <si>
    <t>Towong Shire Council</t>
  </si>
  <si>
    <t>Wangaratta Clay Target Club Inc</t>
  </si>
  <si>
    <t>Warnambool Field and Game Inc</t>
  </si>
  <si>
    <t>Webbcona Bowls Club</t>
  </si>
  <si>
    <t>Wellington Shire Council</t>
  </si>
  <si>
    <t>Wodonga Football and Sports Club Inc</t>
  </si>
  <si>
    <t>Yarriambiack Shire Council</t>
  </si>
  <si>
    <t>Ashwood Sports Club</t>
  </si>
  <si>
    <t>Australian Pitch and Putt Association for Golphrobics (Waverley Pitch and Putt)</t>
  </si>
  <si>
    <t>Beaufort and District Adult Riding Club</t>
  </si>
  <si>
    <t>Burwood District Bowls Club</t>
  </si>
  <si>
    <t>Camberwell Hockey Club Inc</t>
  </si>
  <si>
    <t>Cheltenham Football Club</t>
  </si>
  <si>
    <t>City of Ballarat</t>
  </si>
  <si>
    <t>City of Echuca Bowls Club Inc</t>
  </si>
  <si>
    <t>East Camberwell Tennis Club Inc</t>
  </si>
  <si>
    <t>East Gippsland Shire Council</t>
  </si>
  <si>
    <t>Ellinbank Badminton Club Inc</t>
  </si>
  <si>
    <t>Endeavour Sporting (Soccer) Club</t>
  </si>
  <si>
    <t>Equestrian Victoria</t>
  </si>
  <si>
    <t>Footscray Park Bowling Club (Inc)</t>
  </si>
  <si>
    <t>Frankston Baseball Club</t>
  </si>
  <si>
    <t>Geelong Soccer &amp; Sports Club</t>
  </si>
  <si>
    <t>Glen Eira City Council</t>
  </si>
  <si>
    <t>Grace Park Hawthorn Club</t>
  </si>
  <si>
    <t>Grovedale Tigers Football Netball Club</t>
  </si>
  <si>
    <t>Hawthorn Malvern Hockey Centre Pty Ltd</t>
  </si>
  <si>
    <t>Irrewarra Cricket Club Inc</t>
  </si>
  <si>
    <t>Kawarren Recreation Reserve</t>
  </si>
  <si>
    <t>Kiewa Sandy Creek Netball Club</t>
  </si>
  <si>
    <t>Kingston City Council</t>
  </si>
  <si>
    <t>Knox City Council</t>
  </si>
  <si>
    <t>Lancefield Tennis Club</t>
  </si>
  <si>
    <t>Main Ridge Pony Club Inc</t>
  </si>
  <si>
    <t>Manningham Cobras Football Club</t>
  </si>
  <si>
    <t>Montmorency Junior Football Club</t>
  </si>
  <si>
    <t>Moonee Valley City Council</t>
  </si>
  <si>
    <t>Moreland City Football Club</t>
  </si>
  <si>
    <t>Mornington Peninsula Shire</t>
  </si>
  <si>
    <t>Neangar Park Golf Club Incorporated</t>
  </si>
  <si>
    <t>North Box Hill Tennis Club Inc</t>
  </si>
  <si>
    <t>North Ringwood Tennis Club</t>
  </si>
  <si>
    <t>Northern Grampians Shire Council</t>
  </si>
  <si>
    <t>Parkside Junior Football Club</t>
  </si>
  <si>
    <t>Preston Bullants Amateur Football Club</t>
  </si>
  <si>
    <t>Research Tennis  Club</t>
  </si>
  <si>
    <t>Shire of Strathbogie</t>
  </si>
  <si>
    <t>Somers Yacht Club Inc</t>
  </si>
  <si>
    <t>St Kilda City Junior Football Club</t>
  </si>
  <si>
    <t>St Mary's Salesian Amateur Football Club</t>
  </si>
  <si>
    <t>Wangaratta Rural City Council</t>
  </si>
  <si>
    <t>Warranor Junior Football Club</t>
  </si>
  <si>
    <t>Winchelsea Cricket Club Inc.</t>
  </si>
  <si>
    <t>Wonthaggi Power Football Netball Club</t>
  </si>
  <si>
    <t>Blue Gum Park Tennis Club</t>
  </si>
  <si>
    <t>WA</t>
  </si>
  <si>
    <t>Bolgart Sports Club (Inc)</t>
  </si>
  <si>
    <t>$25,000 </t>
  </si>
  <si>
    <t>Bunbury Tennis Club (inc)</t>
  </si>
  <si>
    <t>$180,000  </t>
  </si>
  <si>
    <t>City of Armadale</t>
  </si>
  <si>
    <t>City of Canning</t>
  </si>
  <si>
    <t>City of Cockburn</t>
  </si>
  <si>
    <t>$90,000  </t>
  </si>
  <si>
    <t>City of Joondalup</t>
  </si>
  <si>
    <t>$42,000  </t>
  </si>
  <si>
    <t>City of Stirling</t>
  </si>
  <si>
    <t>City of Vincent</t>
  </si>
  <si>
    <t>$49,986  </t>
  </si>
  <si>
    <t>Comet Bay Bowling Club Inc</t>
  </si>
  <si>
    <t>Cranbrook Districts Motorcycle Club</t>
  </si>
  <si>
    <t>$32,647  </t>
  </si>
  <si>
    <t>Denison Bowlong and Recreation Club</t>
  </si>
  <si>
    <t>$12,975  </t>
  </si>
  <si>
    <t>Dongara Golf Club Inc.</t>
  </si>
  <si>
    <t>$19,469  </t>
  </si>
  <si>
    <t>Glen Forrest Sports Club Inc</t>
  </si>
  <si>
    <t>$28,200  </t>
  </si>
  <si>
    <t>Guildford and Kalamunda Districts Swimming Club</t>
  </si>
  <si>
    <t>$24,195  </t>
  </si>
  <si>
    <t>Manning Tennis Club</t>
  </si>
  <si>
    <t>$44,000  </t>
  </si>
  <si>
    <t>Margaret River Squad Swim Club</t>
  </si>
  <si>
    <t>$22,500  </t>
  </si>
  <si>
    <t>Melville Water Polo Club</t>
  </si>
  <si>
    <t>$140,000  </t>
  </si>
  <si>
    <t>Modernians Hockey Club Inc</t>
  </si>
  <si>
    <t>$11,000  </t>
  </si>
  <si>
    <t>Nedlands Tennis Club</t>
  </si>
  <si>
    <t>$80,000  </t>
  </si>
  <si>
    <t>Safety Bay Tennis Club</t>
  </si>
  <si>
    <t>$8,000  </t>
  </si>
  <si>
    <t>Shire of Bridgetown-Greenbushes</t>
  </si>
  <si>
    <t>$108,205  </t>
  </si>
  <si>
    <t>Shire of Bruce Rock</t>
  </si>
  <si>
    <t>$76,733  </t>
  </si>
  <si>
    <t>Shire of Dumbleyung</t>
  </si>
  <si>
    <t>Shire of Mundaring</t>
  </si>
  <si>
    <t>$245,791  </t>
  </si>
  <si>
    <t>Toodyay Bowling Club</t>
  </si>
  <si>
    <t>$130,000  </t>
  </si>
  <si>
    <t>WA iSports Inc</t>
  </si>
  <si>
    <t>Western Australian Rugby Union Inc</t>
  </si>
  <si>
    <t>Westonia Golf Club Inc</t>
  </si>
  <si>
    <t>$49,500  </t>
  </si>
  <si>
    <t>Yerecoin Tennis Club (Incorporated)</t>
  </si>
  <si>
    <t>$15,000  </t>
  </si>
  <si>
    <t>Yuna Tennis Club</t>
  </si>
  <si>
    <t>Allen Park Tennis Club</t>
  </si>
  <si>
    <t>Balga Soccer Club</t>
  </si>
  <si>
    <t>Ballingup tennis club</t>
  </si>
  <si>
    <t>Binnu Tennis Club Incorporated</t>
  </si>
  <si>
    <t>Brunswick Tennis Club Inc</t>
  </si>
  <si>
    <t>City of Albany</t>
  </si>
  <si>
    <t>City of Belmont</t>
  </si>
  <si>
    <t>City of Wanneroo</t>
  </si>
  <si>
    <t>Claremont Football Club</t>
  </si>
  <si>
    <t>Cowaramup BMX Club</t>
  </si>
  <si>
    <t>East Fremantle Junior Football Club</t>
  </si>
  <si>
    <t>East Kimberley Cricket Association</t>
  </si>
  <si>
    <t>Esperance Cycling Club</t>
  </si>
  <si>
    <t>Geraldton Surf Life Saving Club Inc.</t>
  </si>
  <si>
    <t>Geraldton Tennis Club</t>
  </si>
  <si>
    <t>Golden West Dolphin Swimming Club, trading as Australind Swimming Club</t>
  </si>
  <si>
    <t>Great Northern Football League</t>
  </si>
  <si>
    <t>Kalamunda Districts Rugby Union Club</t>
  </si>
  <si>
    <t>Melville Cricket Club</t>
  </si>
  <si>
    <t>&lt; Melville Glades Golf Club</t>
  </si>
  <si>
    <t>Mundaring Tennis Club Inc.</t>
  </si>
  <si>
    <t>Nollamara Sports and Recreation Club</t>
  </si>
  <si>
    <t>Northern Redbacks Women's Soccer Club</t>
  </si>
  <si>
    <t>Peel Thunder Football Club Inc.</t>
  </si>
  <si>
    <t>Secret Harbour Golf Club</t>
  </si>
  <si>
    <t>Shire of Capel</t>
  </si>
  <si>
    <t>Shire of Koorda</t>
  </si>
  <si>
    <t>Shire of Serpentine Jarrahdale</t>
  </si>
  <si>
    <t>Shire of West Arthur</t>
  </si>
  <si>
    <t>South Mandurah Football Club Inc</t>
  </si>
  <si>
    <t>Swan Districts Football Club Inc</t>
  </si>
  <si>
    <t>Town Of Port Hedland</t>
  </si>
  <si>
    <t>Western Australian Smallbore Rifle Association Inc</t>
  </si>
  <si>
    <t>Westside BMX Club</t>
  </si>
  <si>
    <t>Applecross Tennis Club Inc</t>
  </si>
  <si>
    <t>Bunbury Ex Students Hockey Club Inc</t>
  </si>
  <si>
    <t>Carine Cats Ball Club</t>
  </si>
  <si>
    <t>Chidlow Cats Basketball Club Inc</t>
  </si>
  <si>
    <t>City of Fremantle</t>
  </si>
  <si>
    <t>City of Kalamunda</t>
  </si>
  <si>
    <t>City of Mandurah</t>
  </si>
  <si>
    <t>East Fremantle Lawn Tennis Club</t>
  </si>
  <si>
    <t>Edgewater Cricket Club Incorporated</t>
  </si>
  <si>
    <t>Forrestfield Tennis Club (inc)</t>
  </si>
  <si>
    <t>Joondalup Bowling Club</t>
  </si>
  <si>
    <t>KALAMUNDA CLUB INC</t>
  </si>
  <si>
    <t>Katanning Country Club Incorporated</t>
  </si>
  <si>
    <t>Mahogany Creek Progress Association</t>
  </si>
  <si>
    <t>Manning Memorial Bowling Club Inc.</t>
  </si>
  <si>
    <t>Margaret River Hockey Club</t>
  </si>
  <si>
    <t>Mount Walker Sports Club Inc.</t>
  </si>
  <si>
    <t>North Coast Ball Club Inc</t>
  </si>
  <si>
    <t>Rockingham Basketball &amp; Recreation Association</t>
  </si>
  <si>
    <t>Rowing WA</t>
  </si>
  <si>
    <t>Shire of Broome</t>
  </si>
  <si>
    <t>Shire of Coolgardie</t>
  </si>
  <si>
    <t>Shire of Upper Gascoyne</t>
  </si>
  <si>
    <t>Shire Wyndham East Kimberley</t>
  </si>
  <si>
    <t>St. Anne's Primary School</t>
  </si>
  <si>
    <t>Swan Districts Football Club</t>
  </si>
  <si>
    <t>Tarcoola Park Tennis Club</t>
  </si>
  <si>
    <t>Town of Claremont - Claremont Aquatic Centre</t>
  </si>
  <si>
    <t>Town of Victoria Park</t>
  </si>
  <si>
    <t>Yiyili Community Indigenous Corporation</t>
  </si>
  <si>
    <t>Flinders</t>
  </si>
  <si>
    <t>Braddon</t>
  </si>
  <si>
    <t>Liberal</t>
  </si>
  <si>
    <t>Franklin</t>
  </si>
  <si>
    <t>Bass</t>
  </si>
  <si>
    <t>Jagajaga</t>
  </si>
  <si>
    <t>Bruce</t>
  </si>
  <si>
    <t>Julian Hill.</t>
  </si>
  <si>
    <t>Greg Hunt</t>
  </si>
  <si>
    <t>Monash</t>
  </si>
  <si>
    <t>Russell Broadbent</t>
  </si>
  <si>
    <t>LaTrobe</t>
  </si>
  <si>
    <t>Jason Wood</t>
  </si>
  <si>
    <t>Dunkley</t>
  </si>
  <si>
    <t>Peta Murphy</t>
  </si>
  <si>
    <t>Scott Morrison</t>
  </si>
  <si>
    <t>National</t>
  </si>
  <si>
    <t>Bradfield</t>
  </si>
  <si>
    <t>Paul Fletcher</t>
  </si>
  <si>
    <t>Meryl Swanson</t>
  </si>
  <si>
    <t>Michael McCormack</t>
  </si>
  <si>
    <t>Fiona Phillips</t>
  </si>
  <si>
    <t>Mark Coulton</t>
  </si>
  <si>
    <t>Hunter</t>
  </si>
  <si>
    <t>Joel FitzGibbon</t>
  </si>
  <si>
    <t>Cowper</t>
  </si>
  <si>
    <t>Pat Conaghan</t>
  </si>
  <si>
    <t>Trent Zimmerman</t>
  </si>
  <si>
    <t>Mackellar</t>
  </si>
  <si>
    <t>Jason Falinski</t>
  </si>
  <si>
    <t>Melissa McIntosh</t>
  </si>
  <si>
    <t>Sharon Claydon</t>
  </si>
  <si>
    <t>Barnaby Joyce.</t>
  </si>
  <si>
    <t>Robertson</t>
  </si>
  <si>
    <t>Lucy Wicks</t>
  </si>
  <si>
    <t>David Coleman</t>
  </si>
  <si>
    <t>Reid</t>
  </si>
  <si>
    <t>Fiona Martin</t>
  </si>
  <si>
    <t>Justine Elliot</t>
  </si>
  <si>
    <t>Wentworth</t>
  </si>
  <si>
    <t>David Sharma</t>
  </si>
  <si>
    <t>Zali Steggal</t>
  </si>
  <si>
    <t>Andrew Gee</t>
  </si>
  <si>
    <t>Cunningham</t>
  </si>
  <si>
    <t>Sharon Bird</t>
  </si>
  <si>
    <t>Sussan Ley</t>
  </si>
  <si>
    <t>Chris Bowen</t>
  </si>
  <si>
    <t>Susan Templeman</t>
  </si>
  <si>
    <t>Steven Jones</t>
  </si>
  <si>
    <t>Dobell</t>
  </si>
  <si>
    <t>Emma McBride</t>
  </si>
  <si>
    <t>Sydney</t>
  </si>
  <si>
    <t>Tanya Plebersek</t>
  </si>
  <si>
    <t>Pat Conroy</t>
  </si>
  <si>
    <t>Kevin Hogan</t>
  </si>
  <si>
    <t>Berowra</t>
  </si>
  <si>
    <t>Julian Leeser</t>
  </si>
  <si>
    <t>David Gillespie</t>
  </si>
  <si>
    <t>Mike Kelley</t>
  </si>
  <si>
    <t>Grayndler</t>
  </si>
  <si>
    <t>Anthony Albanese</t>
  </si>
  <si>
    <t>Fowler</t>
  </si>
  <si>
    <t>Chris Hayes</t>
  </si>
  <si>
    <t>Hughes</t>
  </si>
  <si>
    <t>Craig Kelly</t>
  </si>
  <si>
    <t>Lindsay</t>
  </si>
  <si>
    <t>Mike Kelly</t>
  </si>
  <si>
    <t>Angus Taylor</t>
  </si>
  <si>
    <t>Greenway</t>
  </si>
  <si>
    <t>Michelle Rowland</t>
  </si>
  <si>
    <t>Jason Clare</t>
  </si>
  <si>
    <t>Julie Owens</t>
  </si>
  <si>
    <t>Matt Thistlewaite</t>
  </si>
  <si>
    <t>Nationals</t>
  </si>
  <si>
    <t>Liberals</t>
  </si>
  <si>
    <t>Ind</t>
  </si>
  <si>
    <t>Libs/Nat and ind(Warringah)</t>
  </si>
  <si>
    <t>Numbers of grants</t>
  </si>
  <si>
    <t>Electorates</t>
  </si>
  <si>
    <t>Brisbane</t>
  </si>
  <si>
    <t>Capricornia</t>
  </si>
  <si>
    <t>Michelle LANDRY</t>
  </si>
  <si>
    <t>McPherson</t>
  </si>
  <si>
    <t>Karen Andrews</t>
  </si>
  <si>
    <t>Herbert</t>
  </si>
  <si>
    <t>Philip Thompson</t>
  </si>
  <si>
    <t>Ryan</t>
  </si>
  <si>
    <t>Julian Simmonds</t>
  </si>
  <si>
    <t>LNP</t>
  </si>
  <si>
    <t>Petrie</t>
  </si>
  <si>
    <t>Luke Howarth</t>
  </si>
  <si>
    <t>Wright</t>
  </si>
  <si>
    <t>Scott Buchholtz</t>
  </si>
  <si>
    <t>Fairfax</t>
  </si>
  <si>
    <t>Ted O'Brien</t>
  </si>
  <si>
    <t>Moreton</t>
  </si>
  <si>
    <t>Graham Perrett</t>
  </si>
  <si>
    <t>Bonner</t>
  </si>
  <si>
    <t>Ross Vasta</t>
  </si>
  <si>
    <t>Blair</t>
  </si>
  <si>
    <t>Shane Neumann</t>
  </si>
  <si>
    <t>Bowman</t>
  </si>
  <si>
    <t>Andrew Laming</t>
  </si>
  <si>
    <t>Fadden</t>
  </si>
  <si>
    <t>Stuart Robert</t>
  </si>
  <si>
    <t>Wide bay</t>
  </si>
  <si>
    <t>Wide Bay</t>
  </si>
  <si>
    <t>Liew O'Brien</t>
  </si>
  <si>
    <t>Dickson</t>
  </si>
  <si>
    <t>Peter Dutton</t>
  </si>
  <si>
    <t>Lilley</t>
  </si>
  <si>
    <t>Anika Wells</t>
  </si>
  <si>
    <t>Fisher</t>
  </si>
  <si>
    <t>Andrew Wallace</t>
  </si>
  <si>
    <t>Dawson</t>
  </si>
  <si>
    <t>George Christensen</t>
  </si>
  <si>
    <t>Maranoa</t>
  </si>
  <si>
    <t>Hinkler</t>
  </si>
  <si>
    <t>Keith Pitt</t>
  </si>
  <si>
    <t>Trevor Evans</t>
  </si>
  <si>
    <t>Leichhardt</t>
  </si>
  <si>
    <t>Warren Ensch</t>
  </si>
  <si>
    <t>David Littleproud</t>
  </si>
  <si>
    <t>Flynn</t>
  </si>
  <si>
    <t>Ken O'Dowd</t>
  </si>
  <si>
    <t>Longman</t>
  </si>
  <si>
    <t>Terry Young</t>
  </si>
  <si>
    <t>Forde</t>
  </si>
  <si>
    <t>Bert Van Manen</t>
  </si>
  <si>
    <t>Moncrieff</t>
  </si>
  <si>
    <t>Angie Bell</t>
  </si>
  <si>
    <t>Oxley</t>
  </si>
  <si>
    <t>Dick Milton</t>
  </si>
  <si>
    <t>Squash Australia Pty Ltd.</t>
  </si>
  <si>
    <t>Rankin</t>
  </si>
  <si>
    <t>Jim Chalmers</t>
  </si>
  <si>
    <t>Kennedy</t>
  </si>
  <si>
    <t xml:space="preserve">Bob Katter </t>
  </si>
  <si>
    <t>KAP</t>
  </si>
  <si>
    <t>Groom</t>
  </si>
  <si>
    <t>John McVeigh</t>
  </si>
  <si>
    <t>New South Wales.</t>
  </si>
  <si>
    <t>Total Grants NSW</t>
  </si>
  <si>
    <t>Total grants Queensland</t>
  </si>
  <si>
    <t>See LNP</t>
  </si>
  <si>
    <t>Australian Capital Territory</t>
  </si>
  <si>
    <t>Fenner</t>
  </si>
  <si>
    <t>Andrew Leigh</t>
  </si>
  <si>
    <t>Canberra</t>
  </si>
  <si>
    <t>Alicia Payne</t>
  </si>
  <si>
    <t>Bean</t>
  </si>
  <si>
    <t>David Smith</t>
  </si>
  <si>
    <t>Northern Territory</t>
  </si>
  <si>
    <t>South Australia</t>
  </si>
  <si>
    <t>Solomon</t>
  </si>
  <si>
    <t>Luke Gosling</t>
  </si>
  <si>
    <t>Lingiari</t>
  </si>
  <si>
    <t>Warren Snowden</t>
  </si>
  <si>
    <t>Adelaide</t>
  </si>
  <si>
    <t>Steve Georganas</t>
  </si>
  <si>
    <t>Boothby</t>
  </si>
  <si>
    <t>Nicolle Flint</t>
  </si>
  <si>
    <t>Makin</t>
  </si>
  <si>
    <t>Tony Zappia</t>
  </si>
  <si>
    <t>Grey</t>
  </si>
  <si>
    <t>Rowan Ramsey</t>
  </si>
  <si>
    <t>Barker</t>
  </si>
  <si>
    <t>Tony Pasin</t>
  </si>
  <si>
    <t>Mayo</t>
  </si>
  <si>
    <t>Rebekha Sharkie</t>
  </si>
  <si>
    <t>Sturt</t>
  </si>
  <si>
    <t>James Stevens</t>
  </si>
  <si>
    <t>Kingston</t>
  </si>
  <si>
    <t>Amanda Rishworth</t>
  </si>
  <si>
    <t>Hindmarsh</t>
  </si>
  <si>
    <t>Mark Butler</t>
  </si>
  <si>
    <t>Spense</t>
  </si>
  <si>
    <t>Nick Champion</t>
  </si>
  <si>
    <t>Lyons</t>
  </si>
  <si>
    <t>Julie Collins</t>
  </si>
  <si>
    <t>Clark</t>
  </si>
  <si>
    <t>Brian Mitchell</t>
  </si>
  <si>
    <t>Gavin Pearce</t>
  </si>
  <si>
    <t>Andrew Wilkie</t>
  </si>
  <si>
    <t>Bridget Archer</t>
  </si>
  <si>
    <t>Casey</t>
  </si>
  <si>
    <t>Tony Smith</t>
  </si>
  <si>
    <t>Corangamite</t>
  </si>
  <si>
    <t>Libby Coker</t>
  </si>
  <si>
    <t>Indi</t>
  </si>
  <si>
    <t>Helen Haines</t>
  </si>
  <si>
    <t>Higgins</t>
  </si>
  <si>
    <t>Katie Allen</t>
  </si>
  <si>
    <t>Macnamara</t>
  </si>
  <si>
    <t xml:space="preserve">Josh Burns </t>
  </si>
  <si>
    <t>Isaacs</t>
  </si>
  <si>
    <t>Mark Dretyfus</t>
  </si>
  <si>
    <t>Menzies</t>
  </si>
  <si>
    <t>Kevin Andrews</t>
  </si>
  <si>
    <t>Cooper</t>
  </si>
  <si>
    <t>Ged Kearney</t>
  </si>
  <si>
    <t>Wannon</t>
  </si>
  <si>
    <t>Dan Tehan</t>
  </si>
  <si>
    <t>JagaJaga</t>
  </si>
  <si>
    <t>Bendigo</t>
  </si>
  <si>
    <t>Lisa Chesters</t>
  </si>
  <si>
    <t>Ballarat</t>
  </si>
  <si>
    <t>Catherine king</t>
  </si>
  <si>
    <t>Kate Thwaites</t>
  </si>
  <si>
    <t>Aston</t>
  </si>
  <si>
    <t>Alan Tudge</t>
  </si>
  <si>
    <t>Fraser</t>
  </si>
  <si>
    <t>Daniel Mulino</t>
  </si>
  <si>
    <t>Holt</t>
  </si>
  <si>
    <t>Anthony Burn</t>
  </si>
  <si>
    <t>Chisholm</t>
  </si>
  <si>
    <t>Maribyrnong</t>
  </si>
  <si>
    <t>Bill Shorten</t>
  </si>
  <si>
    <t>Wills</t>
  </si>
  <si>
    <t>Peter Kahlil</t>
  </si>
  <si>
    <t>Mallee</t>
  </si>
  <si>
    <t>Anne Webster</t>
  </si>
  <si>
    <t>Corio</t>
  </si>
  <si>
    <t>Richard Marles</t>
  </si>
  <si>
    <t>McEwen</t>
  </si>
  <si>
    <t>Rob Mitchell</t>
  </si>
  <si>
    <t>Hotham</t>
  </si>
  <si>
    <t>Claire O'Neil</t>
  </si>
  <si>
    <t>Nicholls</t>
  </si>
  <si>
    <t>Damian Drum</t>
  </si>
  <si>
    <t>Gellibrand</t>
  </si>
  <si>
    <t>Tim Watts</t>
  </si>
  <si>
    <t>Gippsland</t>
  </si>
  <si>
    <t>Darren Chester</t>
  </si>
  <si>
    <t>Deakin</t>
  </si>
  <si>
    <t>Michael Sukkar</t>
  </si>
  <si>
    <t>Kooyong</t>
  </si>
  <si>
    <t>Josh Freydenberg</t>
  </si>
  <si>
    <t>Catherine King</t>
  </si>
  <si>
    <t>Gladys Liu</t>
  </si>
  <si>
    <t>Melbourne</t>
  </si>
  <si>
    <t>Adam Bandt</t>
  </si>
  <si>
    <t>Greens</t>
  </si>
  <si>
    <t>Southern Mallee Giants Football Netball Club</t>
  </si>
  <si>
    <t>y</t>
  </si>
  <si>
    <t>Western Australia</t>
  </si>
  <si>
    <t>Tangney</t>
  </si>
  <si>
    <t>Ben Morton</t>
  </si>
  <si>
    <t>Durack</t>
  </si>
  <si>
    <t xml:space="preserve">Melissa Price </t>
  </si>
  <si>
    <t>Forrest</t>
  </si>
  <si>
    <t>Nola Marino</t>
  </si>
  <si>
    <t>Canning</t>
  </si>
  <si>
    <t>Andrew Hastie</t>
  </si>
  <si>
    <t>Swan</t>
  </si>
  <si>
    <t>Steve Irons</t>
  </si>
  <si>
    <t>Brand</t>
  </si>
  <si>
    <t>Burt</t>
  </si>
  <si>
    <t>Cowan</t>
  </si>
  <si>
    <t>Curtin</t>
  </si>
  <si>
    <t>Fremantle</t>
  </si>
  <si>
    <t>Hasluck</t>
  </si>
  <si>
    <t>Moore</t>
  </si>
  <si>
    <t>O'Connor</t>
  </si>
  <si>
    <t>Pearce</t>
  </si>
  <si>
    <t>Perth</t>
  </si>
  <si>
    <t>Stirling</t>
  </si>
  <si>
    <t>Josh Wilson</t>
  </si>
  <si>
    <t>Ian Goodenough</t>
  </si>
  <si>
    <t>Vince Connelly</t>
  </si>
  <si>
    <t>Patrick Gorman</t>
  </si>
  <si>
    <t>Madeleine King</t>
  </si>
  <si>
    <t>Rick Wilson</t>
  </si>
  <si>
    <t>Ken Wyatt</t>
  </si>
  <si>
    <t>Celia Hammond</t>
  </si>
  <si>
    <t>Christian Porter</t>
  </si>
  <si>
    <t>Anne Aly</t>
  </si>
  <si>
    <t>Katter</t>
  </si>
  <si>
    <t>Queensland</t>
  </si>
  <si>
    <t>Tasmania</t>
  </si>
  <si>
    <t>Victoria</t>
  </si>
  <si>
    <t>Summary</t>
  </si>
  <si>
    <t>Number grants</t>
  </si>
  <si>
    <t>Value of Grants</t>
  </si>
  <si>
    <t>Total</t>
  </si>
  <si>
    <t>Liberal Party Value</t>
  </si>
  <si>
    <t>Independent Parties</t>
  </si>
  <si>
    <t>Independent Parties number</t>
  </si>
  <si>
    <t>Labor Party number</t>
  </si>
  <si>
    <t>Labor Party Value</t>
  </si>
  <si>
    <t>National Party/LNP Value</t>
  </si>
  <si>
    <t>National Party/LNP number</t>
  </si>
  <si>
    <t>Number of electorates</t>
  </si>
  <si>
    <t>Number Liberal Electorates</t>
  </si>
  <si>
    <t>Number Nationals/LNP electorates</t>
  </si>
  <si>
    <t>Number Independents Electorates</t>
  </si>
  <si>
    <t>Number of Labor electorates</t>
  </si>
  <si>
    <t>Liberal Party number</t>
  </si>
  <si>
    <t>Coalition total Grants</t>
  </si>
  <si>
    <t>Coalition total GrantValue</t>
  </si>
  <si>
    <t>Coalition Percentage grants</t>
  </si>
  <si>
    <t>Independent total Grants</t>
  </si>
  <si>
    <t>Independent total GrantValue</t>
  </si>
  <si>
    <t>Independent Percentage grants</t>
  </si>
  <si>
    <t>Coalition Percentage grants Value</t>
  </si>
  <si>
    <t>Independents Percentage grants Value</t>
  </si>
  <si>
    <t>Labor total Grants</t>
  </si>
  <si>
    <t>Labor total GrantValue</t>
  </si>
  <si>
    <t>Labor Percentage grants</t>
  </si>
  <si>
    <t>LaborPercentage grants Value</t>
  </si>
  <si>
    <t>Coalition</t>
  </si>
  <si>
    <t>Independents</t>
  </si>
  <si>
    <t>Labor Seats awarded grants</t>
  </si>
  <si>
    <t>Independent Seats awarded grants</t>
  </si>
  <si>
    <t>Coalition  Seats Awarded grants</t>
  </si>
  <si>
    <t>Qld</t>
  </si>
  <si>
    <t>Tas</t>
  </si>
  <si>
    <t>Vic</t>
  </si>
  <si>
    <t>one green</t>
  </si>
  <si>
    <t>Goldstein</t>
  </si>
  <si>
    <t>Tim Wilson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</si>
</sst>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41" formatCode="_(* #,##0_);_(* \(#,##0\);_(* &quot;-&quot;_);_(@_)"/>
    <numFmt numFmtId="164" formatCode="&quot;$&quot;#,##0.00"/>
    <numFmt numFmtId="165" formatCode="&quot;$&quot;#,##0"/>
  </numFmts>
  <fonts count="5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4" applyNumberFormat="0" applyAlignment="0" applyProtection="0"/>
  </cellStyleXfs>
  <cellXfs count="38">
    <xf numFmtId="0" fontId="0" fillId="0" borderId="0" xfId="0"/>
    <xf numFmtId="0" fontId="0" fillId="0" borderId="1" xfId="0" applyBorder="1" applyAlignment="1">
      <alignment wrapText="1"/>
    </xf>
    <xf numFmtId="6" fontId="0" fillId="0" borderId="0" xfId="0" applyNumberFormat="1"/>
    <xf numFmtId="6" fontId="0" fillId="0" borderId="1" xfId="0" applyNumberFormat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0" xfId="0" applyFill="1" applyBorder="1" applyAlignment="1">
      <alignment wrapText="1"/>
    </xf>
    <xf numFmtId="3" fontId="0" fillId="0" borderId="0" xfId="0" applyNumberFormat="1"/>
    <xf numFmtId="41" fontId="0" fillId="0" borderId="0" xfId="0" applyNumberFormat="1"/>
    <xf numFmtId="165" fontId="0" fillId="0" borderId="1" xfId="0" applyNumberFormat="1" applyBorder="1" applyAlignment="1">
      <alignment wrapText="1"/>
    </xf>
    <xf numFmtId="165" fontId="1" fillId="2" borderId="4" xfId="1" applyNumberFormat="1"/>
    <xf numFmtId="164" fontId="1" fillId="2" borderId="4" xfId="1" applyNumberFormat="1"/>
    <xf numFmtId="10" fontId="0" fillId="0" borderId="0" xfId="0" applyNumberForma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2" fillId="0" borderId="0" xfId="0" applyFont="1"/>
    <xf numFmtId="165" fontId="0" fillId="0" borderId="0" xfId="0" applyNumberFormat="1"/>
    <xf numFmtId="38" fontId="0" fillId="0" borderId="1" xfId="0" applyNumberFormat="1" applyBorder="1" applyAlignment="1">
      <alignment wrapText="1"/>
    </xf>
    <xf numFmtId="0" fontId="3" fillId="3" borderId="0" xfId="0" applyFont="1" applyFill="1"/>
    <xf numFmtId="0" fontId="0" fillId="0" borderId="0" xfId="0" applyFont="1"/>
    <xf numFmtId="0" fontId="0" fillId="0" borderId="2" xfId="0" applyFont="1" applyFill="1" applyBorder="1" applyAlignment="1">
      <alignment wrapText="1"/>
    </xf>
    <xf numFmtId="0" fontId="0" fillId="6" borderId="0" xfId="0" applyFill="1"/>
    <xf numFmtId="0" fontId="0" fillId="0" borderId="3" xfId="0" applyFont="1" applyFill="1" applyBorder="1" applyAlignment="1">
      <alignment wrapText="1"/>
    </xf>
    <xf numFmtId="38" fontId="0" fillId="0" borderId="0" xfId="0" applyNumberFormat="1"/>
    <xf numFmtId="0" fontId="0" fillId="7" borderId="0" xfId="0" applyFill="1"/>
    <xf numFmtId="0" fontId="0" fillId="7" borderId="3" xfId="0" applyFill="1" applyBorder="1" applyAlignment="1">
      <alignment wrapText="1"/>
    </xf>
    <xf numFmtId="9" fontId="0" fillId="0" borderId="0" xfId="0" applyNumberFormat="1"/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 applyBorder="1" applyAlignment="1">
      <alignment wrapText="1"/>
    </xf>
    <xf numFmtId="10" fontId="0" fillId="0" borderId="0" xfId="0" applyNumberFormat="1" applyBorder="1"/>
    <xf numFmtId="0" fontId="4" fillId="0" borderId="0" xfId="0" applyFont="1"/>
    <xf numFmtId="0" fontId="0" fillId="0" borderId="0" xfId="0" applyFill="1"/>
    <xf numFmtId="3" fontId="0" fillId="0" borderId="5" xfId="0" applyNumberFormat="1" applyBorder="1" applyAlignment="1">
      <alignment wrapText="1"/>
    </xf>
    <xf numFmtId="3" fontId="0" fillId="0" borderId="5" xfId="0" applyNumberFormat="1" applyBorder="1"/>
    <xf numFmtId="9" fontId="0" fillId="0" borderId="5" xfId="0" applyNumberFormat="1" applyBorder="1"/>
  </cellXfs>
  <cellStyles count="2">
    <cellStyle name="Calculation" xfId="1" builtinId="2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/>
          <a:lstStyle/>
          <a:p>
            <a:pPr>
              <a:defRPr/>
            </a:pPr>
            <a:r>
              <a:rPr lang="en-AU"/>
              <a:t>Sports Infrastructure Grants by Total and Political party.</a:t>
            </a:r>
          </a:p>
        </c:rich>
      </c:tx>
      <c:layout/>
      <c:overlay val="1"/>
    </c:title>
    <c:view3D>
      <c:rotX val="30"/>
      <c:rotY val="120"/>
      <c:perspective val="0"/>
    </c:view3D>
    <c:plotArea>
      <c:layout>
        <c:manualLayout>
          <c:layoutTarget val="inner"/>
          <c:xMode val="edge"/>
          <c:yMode val="edge"/>
          <c:x val="0.11259559946311071"/>
          <c:y val="1.2414237693972464E-2"/>
          <c:w val="0.61625590551181153"/>
          <c:h val="0.88912438028579766"/>
        </c:manualLayout>
      </c:layout>
      <c:bar3DChart>
        <c:barDir val="col"/>
        <c:grouping val="standard"/>
        <c:ser>
          <c:idx val="3"/>
          <c:order val="0"/>
          <c:tx>
            <c:v>Total Sports Infrastructure grants $100,272,870</c:v>
          </c:tx>
          <c:spPr>
            <a:solidFill>
              <a:schemeClr val="accent6"/>
            </a:solidFill>
          </c:spPr>
          <c:dLbls>
            <c:dLbl>
              <c:idx val="0"/>
              <c:layout>
                <c:manualLayout>
                  <c:x val="-3.7326855882145182E-2"/>
                  <c:y val="-5.26315789473684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Total Sports Infrastructure grants, </a:t>
                    </a:r>
                  </a:p>
                </c:rich>
              </c:tx>
              <c:showVal val="1"/>
              <c:showSerName val="1"/>
              <c:separator>, </c:separator>
            </c:dLbl>
            <c:numFmt formatCode="&quot;$&quot;#,##0" sourceLinked="0"/>
            <c:showVal val="1"/>
            <c:showSerName val="1"/>
            <c:separator>, </c:separator>
          </c:dLbls>
          <c:val>
            <c:numRef>
              <c:f>Sheet1!$E$783</c:f>
              <c:numCache>
                <c:formatCode>"$"#,##0</c:formatCode>
                <c:ptCount val="1"/>
                <c:pt idx="0">
                  <c:v>100272870</c:v>
                </c:pt>
              </c:numCache>
            </c:numRef>
          </c:val>
        </c:ser>
        <c:ser>
          <c:idx val="0"/>
          <c:order val="1"/>
          <c:tx>
            <c:v>Coalition Portion $61,751,371  61.58%</c:v>
          </c:tx>
          <c:spPr>
            <a:solidFill>
              <a:srgbClr val="002060"/>
            </a:solidFill>
          </c:spPr>
          <c:val>
            <c:numRef>
              <c:f>Sheet1!$H$786</c:f>
              <c:numCache>
                <c:formatCode>#,##0</c:formatCode>
                <c:ptCount val="1"/>
                <c:pt idx="0">
                  <c:v>61751371</c:v>
                </c:pt>
              </c:numCache>
            </c:numRef>
          </c:val>
        </c:ser>
        <c:ser>
          <c:idx val="2"/>
          <c:order val="2"/>
          <c:tx>
            <c:v>Labor Portion $31,629,410  31.54% </c:v>
          </c:tx>
          <c:spPr>
            <a:solidFill>
              <a:srgbClr val="FF0000"/>
            </a:solidFill>
          </c:spPr>
          <c:val>
            <c:numRef>
              <c:f>Sheet1!$H$796</c:f>
              <c:numCache>
                <c:formatCode>#,##0</c:formatCode>
                <c:ptCount val="1"/>
                <c:pt idx="0">
                  <c:v>31629410</c:v>
                </c:pt>
              </c:numCache>
            </c:numRef>
          </c:val>
        </c:ser>
        <c:ser>
          <c:idx val="1"/>
          <c:order val="3"/>
          <c:tx>
            <c:v>Independent Portion $6,892,089  6.87%</c:v>
          </c:tx>
          <c:spPr>
            <a:solidFill>
              <a:schemeClr val="accent4"/>
            </a:solidFill>
          </c:spPr>
          <c:val>
            <c:numRef>
              <c:f>Sheet1!$H$791</c:f>
              <c:numCache>
                <c:formatCode>#,##0</c:formatCode>
                <c:ptCount val="1"/>
                <c:pt idx="0">
                  <c:v>6892089</c:v>
                </c:pt>
              </c:numCache>
            </c:numRef>
          </c:val>
        </c:ser>
        <c:shape val="box"/>
        <c:axId val="58983552"/>
        <c:axId val="58985088"/>
        <c:axId val="58994688"/>
      </c:bar3DChart>
      <c:catAx>
        <c:axId val="58983552"/>
        <c:scaling>
          <c:orientation val="minMax"/>
        </c:scaling>
        <c:axPos val="b"/>
        <c:numFmt formatCode="General" sourceLinked="1"/>
        <c:tickLblPos val="nextTo"/>
        <c:crossAx val="58985088"/>
        <c:crosses val="autoZero"/>
        <c:auto val="1"/>
        <c:lblAlgn val="ctr"/>
        <c:lblOffset val="100"/>
      </c:catAx>
      <c:valAx>
        <c:axId val="58985088"/>
        <c:scaling>
          <c:orientation val="minMax"/>
          <c:max val="120000000"/>
          <c:min val="1"/>
        </c:scaling>
        <c:axPos val="r"/>
        <c:majorGridlines>
          <c:spPr>
            <a:ln>
              <a:solidFill>
                <a:srgbClr val="C0504D"/>
              </a:solidFill>
            </a:ln>
          </c:spPr>
        </c:majorGridlines>
        <c:numFmt formatCode="#,##0" sourceLinked="0"/>
        <c:tickLblPos val="nextTo"/>
        <c:crossAx val="58983552"/>
        <c:crosses val="autoZero"/>
        <c:crossBetween val="between"/>
        <c:majorUnit val="20000000"/>
        <c:minorUnit val="4000000"/>
        <c:dispUnits>
          <c:builtInUnit val="hundreds"/>
        </c:dispUnits>
      </c:valAx>
      <c:serAx>
        <c:axId val="58994688"/>
        <c:scaling>
          <c:orientation val="minMax"/>
        </c:scaling>
        <c:axPos val="b"/>
        <c:tickLblPos val="nextTo"/>
        <c:crossAx val="58985088"/>
        <c:crosses val="autoZero"/>
      </c:serAx>
    </c:plotArea>
    <c:legend>
      <c:legendPos val="b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800</xdr:row>
      <xdr:rowOff>66675</xdr:rowOff>
    </xdr:from>
    <xdr:to>
      <xdr:col>6</xdr:col>
      <xdr:colOff>57150</xdr:colOff>
      <xdr:row>834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0.05694</cdr:x>
      <cdr:y>0.81433</cdr:y>
    </cdr:from>
    <cdr:to>
      <cdr:x>0.37888</cdr:x>
      <cdr:y>0.88743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3875" y="5305426"/>
          <a:ext cx="29622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100"/>
            <a:t>Graph prepared from spreadsheet data analysis by V.O'Grady. </a:t>
          </a:r>
          <a:endParaRPr lang="en-AU" sz="1100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F966"/>
  <sheetViews>
    <sheetView tabSelected="1" topLeftCell="A758" workbookViewId="0">
      <selection activeCell="E785" sqref="E785"/>
    </sheetView>
  </sheetViews>
  <sheetFormatPr defaultRowHeight="15"/>
  <cols>
    <col min="1" max="1" width="37.7109375" customWidth="1"/>
    <col min="2" max="2" width="38.42578125" customWidth="1"/>
    <col min="3" max="4" width="18.7109375" customWidth="1"/>
    <col min="5" max="5" width="15" customWidth="1"/>
    <col min="7" max="7" width="17.28515625" customWidth="1"/>
    <col min="8" max="8" width="19" customWidth="1"/>
    <col min="9" max="9" width="14.5703125" customWidth="1"/>
    <col min="10" max="11" width="12.7109375" customWidth="1"/>
    <col min="12" max="13" width="18.140625" customWidth="1"/>
    <col min="14" max="15" width="12.7109375" customWidth="1"/>
    <col min="16" max="17" width="13.85546875" customWidth="1"/>
    <col min="18" max="18" width="17.5703125" customWidth="1"/>
    <col min="19" max="19" width="14.7109375" customWidth="1"/>
    <col min="20" max="20" width="12.42578125" customWidth="1"/>
    <col min="21" max="21" width="11.7109375" customWidth="1"/>
    <col min="22" max="22" width="11.28515625" customWidth="1"/>
    <col min="23" max="23" width="12.28515625" customWidth="1"/>
    <col min="24" max="24" width="12.42578125" customWidth="1"/>
    <col min="25" max="25" width="13" customWidth="1"/>
    <col min="26" max="26" width="10.28515625" customWidth="1"/>
    <col min="27" max="27" width="11.42578125" customWidth="1"/>
    <col min="28" max="28" width="12.7109375" customWidth="1"/>
    <col min="29" max="29" width="17.42578125" customWidth="1"/>
    <col min="30" max="30" width="12.140625" customWidth="1"/>
    <col min="31" max="32" width="11.5703125" customWidth="1"/>
    <col min="33" max="33" width="11" customWidth="1"/>
    <col min="34" max="34" width="10.85546875" customWidth="1"/>
    <col min="35" max="35" width="12.28515625" customWidth="1"/>
    <col min="36" max="36" width="9.140625" customWidth="1"/>
    <col min="37" max="37" width="12.28515625" customWidth="1"/>
    <col min="38" max="38" width="10.85546875" customWidth="1"/>
    <col min="39" max="39" width="11.42578125" customWidth="1"/>
    <col min="40" max="40" width="12.42578125" customWidth="1"/>
    <col min="41" max="41" width="9.28515625" bestFit="1" customWidth="1"/>
    <col min="42" max="42" width="10.140625" bestFit="1" customWidth="1"/>
    <col min="43" max="43" width="11.5703125" customWidth="1"/>
    <col min="44" max="44" width="12" customWidth="1"/>
    <col min="45" max="45" width="11.7109375" customWidth="1"/>
    <col min="46" max="46" width="13.140625" customWidth="1"/>
    <col min="47" max="47" width="11.7109375" customWidth="1"/>
    <col min="48" max="48" width="9.28515625" bestFit="1" customWidth="1"/>
    <col min="49" max="49" width="11.28515625" bestFit="1" customWidth="1"/>
    <col min="50" max="50" width="9.28515625" bestFit="1" customWidth="1"/>
    <col min="51" max="51" width="9.28515625" customWidth="1"/>
    <col min="52" max="52" width="11.28515625" bestFit="1" customWidth="1"/>
    <col min="53" max="53" width="10.140625" bestFit="1" customWidth="1"/>
    <col min="54" max="54" width="9.28515625" bestFit="1" customWidth="1"/>
    <col min="55" max="55" width="11.5703125" customWidth="1"/>
    <col min="56" max="56" width="9.28515625" bestFit="1" customWidth="1"/>
    <col min="57" max="57" width="11.28515625" customWidth="1"/>
    <col min="58" max="58" width="9.28515625" bestFit="1" customWidth="1"/>
  </cols>
  <sheetData>
    <row r="2" spans="2:58">
      <c r="R2" s="13"/>
      <c r="S2" s="13"/>
      <c r="T2" s="14"/>
      <c r="U2" s="13"/>
      <c r="V2" s="13"/>
      <c r="W2" s="15"/>
      <c r="X2" s="14"/>
      <c r="Y2" s="15"/>
      <c r="Z2" s="13"/>
      <c r="AA2" s="13"/>
      <c r="AB2" s="13"/>
      <c r="AC2" s="13"/>
      <c r="AD2" s="14"/>
      <c r="AE2" s="14"/>
      <c r="AF2" s="15"/>
      <c r="AG2" s="13"/>
      <c r="AH2" s="15"/>
      <c r="AI2" s="14"/>
      <c r="AJ2" s="14"/>
      <c r="AK2" s="14"/>
      <c r="AL2" s="13"/>
      <c r="AM2" s="14"/>
      <c r="AN2" s="15"/>
      <c r="AO2" s="14"/>
      <c r="AP2" s="14"/>
      <c r="AQ2" s="14"/>
      <c r="AR2" s="13"/>
      <c r="AS2" s="14"/>
      <c r="AT2" s="13"/>
      <c r="AU2" s="15"/>
      <c r="AV2" s="14"/>
      <c r="AW2" s="14"/>
      <c r="AX2" s="14"/>
      <c r="AY2" s="14"/>
      <c r="AZ2" s="13"/>
      <c r="BA2" s="13"/>
      <c r="BB2" s="14"/>
      <c r="BC2" s="13"/>
      <c r="BD2" s="13"/>
      <c r="BE2" s="13"/>
      <c r="BF2" s="13"/>
    </row>
    <row r="3" spans="2:58">
      <c r="B3" s="16" t="s">
        <v>919</v>
      </c>
      <c r="R3" s="17">
        <f>SUM(R6:R181)</f>
        <v>1420214</v>
      </c>
      <c r="S3" s="17">
        <f>SUM(S6:S181)</f>
        <v>659708</v>
      </c>
      <c r="T3" s="17">
        <f t="shared" ref="T3:BF3" si="0">SUM(T6:T181)</f>
        <v>625000</v>
      </c>
      <c r="U3" s="17">
        <f t="shared" si="0"/>
        <v>220620</v>
      </c>
      <c r="V3" s="17">
        <f t="shared" si="0"/>
        <v>734046</v>
      </c>
      <c r="W3" s="17">
        <f t="shared" si="0"/>
        <v>950112</v>
      </c>
      <c r="X3" s="17">
        <f t="shared" si="0"/>
        <v>645437</v>
      </c>
      <c r="Y3" s="17">
        <f t="shared" si="0"/>
        <v>1003796</v>
      </c>
      <c r="Z3" s="17">
        <f t="shared" si="0"/>
        <v>740900</v>
      </c>
      <c r="AA3" s="17">
        <f t="shared" si="0"/>
        <v>531372</v>
      </c>
      <c r="AB3" s="17">
        <f t="shared" si="0"/>
        <v>587598</v>
      </c>
      <c r="AC3" s="17">
        <f t="shared" si="0"/>
        <v>350265</v>
      </c>
      <c r="AD3" s="17">
        <f t="shared" si="0"/>
        <v>363003</v>
      </c>
      <c r="AE3" s="17">
        <f t="shared" si="0"/>
        <v>2400</v>
      </c>
      <c r="AF3" s="17">
        <f t="shared" si="0"/>
        <v>1109281</v>
      </c>
      <c r="AG3" s="17">
        <f t="shared" si="0"/>
        <v>399195</v>
      </c>
      <c r="AH3" s="17">
        <f t="shared" si="0"/>
        <v>994969</v>
      </c>
      <c r="AI3" s="17">
        <f t="shared" si="0"/>
        <v>1210500</v>
      </c>
      <c r="AJ3" s="17">
        <f t="shared" si="0"/>
        <v>523372</v>
      </c>
      <c r="AK3" s="17">
        <f t="shared" si="0"/>
        <v>914000</v>
      </c>
      <c r="AL3" s="17">
        <f t="shared" si="0"/>
        <v>261950</v>
      </c>
      <c r="AM3" s="17">
        <f t="shared" si="0"/>
        <v>609700</v>
      </c>
      <c r="AN3" s="17">
        <f t="shared" si="0"/>
        <v>482324</v>
      </c>
      <c r="AO3" s="17">
        <f t="shared" si="0"/>
        <v>608059</v>
      </c>
      <c r="AP3" s="17">
        <f t="shared" si="0"/>
        <v>1510000</v>
      </c>
      <c r="AQ3" s="17">
        <f t="shared" si="0"/>
        <v>431387</v>
      </c>
      <c r="AR3" s="17">
        <f t="shared" si="0"/>
        <v>98000</v>
      </c>
      <c r="AS3" s="17">
        <f t="shared" si="0"/>
        <v>205000</v>
      </c>
      <c r="AT3" s="17">
        <f t="shared" si="0"/>
        <v>1450950</v>
      </c>
      <c r="AU3" s="17">
        <f t="shared" si="0"/>
        <v>901596</v>
      </c>
      <c r="AV3" s="17">
        <f t="shared" si="0"/>
        <v>630916</v>
      </c>
      <c r="AW3" s="17">
        <f t="shared" si="0"/>
        <v>102819</v>
      </c>
      <c r="AX3" s="17">
        <f t="shared" si="0"/>
        <v>900634</v>
      </c>
      <c r="AY3" s="17"/>
      <c r="AZ3" s="17">
        <f t="shared" si="0"/>
        <v>105500</v>
      </c>
      <c r="BA3" s="17">
        <f t="shared" si="0"/>
        <v>327489</v>
      </c>
      <c r="BB3" s="17">
        <f t="shared" si="0"/>
        <v>54840</v>
      </c>
      <c r="BC3" s="17">
        <f t="shared" si="0"/>
        <v>500000</v>
      </c>
      <c r="BD3" s="17">
        <f t="shared" si="0"/>
        <v>125000</v>
      </c>
      <c r="BE3" s="17">
        <f t="shared" si="0"/>
        <v>115075</v>
      </c>
      <c r="BF3" s="17">
        <f t="shared" si="0"/>
        <v>371000</v>
      </c>
    </row>
    <row r="4" spans="2:58">
      <c r="G4" t="s">
        <v>184</v>
      </c>
      <c r="R4" t="s">
        <v>856</v>
      </c>
    </row>
    <row r="5" spans="2:58">
      <c r="B5" t="s">
        <v>170</v>
      </c>
      <c r="C5" t="s">
        <v>171</v>
      </c>
      <c r="E5" t="s">
        <v>172</v>
      </c>
      <c r="F5" t="s">
        <v>173</v>
      </c>
      <c r="G5" t="s">
        <v>174</v>
      </c>
      <c r="H5" t="s">
        <v>175</v>
      </c>
      <c r="I5" t="s">
        <v>176</v>
      </c>
      <c r="J5" t="s">
        <v>851</v>
      </c>
      <c r="L5" t="s">
        <v>852</v>
      </c>
      <c r="N5" t="s">
        <v>853</v>
      </c>
      <c r="P5" t="s">
        <v>177</v>
      </c>
      <c r="R5" s="7" t="s">
        <v>179</v>
      </c>
      <c r="S5" t="s">
        <v>178</v>
      </c>
      <c r="T5" t="s">
        <v>180</v>
      </c>
      <c r="U5" t="s">
        <v>181</v>
      </c>
      <c r="V5" t="s">
        <v>183</v>
      </c>
      <c r="W5" t="s">
        <v>185</v>
      </c>
      <c r="X5" t="s">
        <v>186</v>
      </c>
      <c r="Y5" t="s">
        <v>184</v>
      </c>
      <c r="Z5" t="s">
        <v>187</v>
      </c>
      <c r="AA5" t="s">
        <v>188</v>
      </c>
      <c r="AB5" t="s">
        <v>202</v>
      </c>
      <c r="AC5" t="s">
        <v>189</v>
      </c>
      <c r="AD5" t="s">
        <v>190</v>
      </c>
      <c r="AE5" t="s">
        <v>795</v>
      </c>
      <c r="AF5" t="s">
        <v>197</v>
      </c>
      <c r="AG5" t="s">
        <v>801</v>
      </c>
      <c r="AH5" t="s">
        <v>803</v>
      </c>
      <c r="AI5" t="s">
        <v>194</v>
      </c>
      <c r="AJ5" t="s">
        <v>806</v>
      </c>
      <c r="AK5" s="4" t="s">
        <v>843</v>
      </c>
      <c r="AL5" t="s">
        <v>203</v>
      </c>
      <c r="AM5" t="s">
        <v>198</v>
      </c>
      <c r="AN5" t="s">
        <v>193</v>
      </c>
      <c r="AO5" t="s">
        <v>811</v>
      </c>
      <c r="AP5" t="s">
        <v>191</v>
      </c>
      <c r="AQ5" t="s">
        <v>814</v>
      </c>
      <c r="AR5" t="s">
        <v>821</v>
      </c>
      <c r="AS5" t="s">
        <v>817</v>
      </c>
      <c r="AT5" t="s">
        <v>192</v>
      </c>
      <c r="AU5" t="s">
        <v>196</v>
      </c>
      <c r="AV5" t="s">
        <v>195</v>
      </c>
      <c r="AW5" t="s">
        <v>841</v>
      </c>
      <c r="AX5" t="s">
        <v>827</v>
      </c>
      <c r="AZ5" t="s">
        <v>829</v>
      </c>
      <c r="BA5" t="s">
        <v>199</v>
      </c>
      <c r="BB5" t="s">
        <v>201</v>
      </c>
      <c r="BC5" t="s">
        <v>837</v>
      </c>
      <c r="BD5" t="s">
        <v>839</v>
      </c>
      <c r="BE5" t="s">
        <v>182</v>
      </c>
      <c r="BF5" t="s">
        <v>846</v>
      </c>
    </row>
    <row r="6" spans="2:58">
      <c r="B6" s="1" t="s">
        <v>0</v>
      </c>
      <c r="C6" s="9">
        <v>60000</v>
      </c>
      <c r="D6" s="9"/>
      <c r="E6" s="1" t="s">
        <v>1</v>
      </c>
      <c r="F6" s="1">
        <v>1</v>
      </c>
      <c r="G6" t="s">
        <v>179</v>
      </c>
      <c r="H6" s="5" t="s">
        <v>797</v>
      </c>
      <c r="I6" s="25" t="s">
        <v>177</v>
      </c>
      <c r="J6">
        <f t="shared" ref="J6:J37" si="1">IF(I6="National", C6,0)</f>
        <v>0</v>
      </c>
      <c r="K6">
        <f>IF(J6&gt;0,1,0)</f>
        <v>0</v>
      </c>
      <c r="L6">
        <f t="shared" ref="L6:L37" si="2">IF(I6="Liberal",C6,0)</f>
        <v>0</v>
      </c>
      <c r="M6">
        <f>IF(L6&gt;0,1,0)</f>
        <v>0</v>
      </c>
      <c r="N6">
        <f t="shared" ref="N6:N37" si="3">IF(I6="IND",C6,0)</f>
        <v>0</v>
      </c>
      <c r="O6">
        <f>IF(N6&gt;0,1,0)</f>
        <v>0</v>
      </c>
      <c r="P6">
        <f t="shared" ref="P6:P37" si="4">IF(I6="Labor",C6,0)</f>
        <v>60000</v>
      </c>
      <c r="Q6">
        <f>IF(P6&gt;0,1,0)</f>
        <v>1</v>
      </c>
      <c r="R6">
        <f>IF(G6="Paterson",C6,0)</f>
        <v>60000</v>
      </c>
      <c r="S6">
        <f>IF(G6="Richmond",C6,0)</f>
        <v>0</v>
      </c>
      <c r="T6">
        <f>IF(G6="Berowa",C6,0)</f>
        <v>0</v>
      </c>
      <c r="U6">
        <f>IF(G6="Blaxland",C6,0)</f>
        <v>0</v>
      </c>
      <c r="V6">
        <f>IF(G6="Gilmore",C6,0)</f>
        <v>0</v>
      </c>
      <c r="W6">
        <f>IF(G6="Riverina",C6,0)</f>
        <v>0</v>
      </c>
      <c r="X6">
        <f>IF(G6="Hume",C6,0)</f>
        <v>0</v>
      </c>
      <c r="Y6">
        <f>IF(G6="Page",C6,0)</f>
        <v>0</v>
      </c>
      <c r="Z6">
        <f>IF(G6="Macquarie",C6,0)</f>
        <v>0</v>
      </c>
      <c r="AA6">
        <f>IF(G6="Whitlam",C6,0)</f>
        <v>0</v>
      </c>
      <c r="AB6">
        <f>IF(G6="McMahon",C6,0)</f>
        <v>0</v>
      </c>
      <c r="AC6">
        <f>IF(G6="Kingsford Smith",C6,0)</f>
        <v>0</v>
      </c>
      <c r="AD6">
        <f>IF(G6="Cook",C6,0)</f>
        <v>0</v>
      </c>
      <c r="AE6">
        <f>IF(G6="Bradfield",C6,0)</f>
        <v>0</v>
      </c>
      <c r="AF6">
        <f>IF(G6="Parkes",C6,0)</f>
        <v>0</v>
      </c>
      <c r="AG6">
        <f>IF(G6="Hunter",C6,0)</f>
        <v>0</v>
      </c>
      <c r="AH6">
        <f>IF(G6="Cowper",C6,0)</f>
        <v>0</v>
      </c>
      <c r="AI6">
        <f>IF(G6="North Sydney",C6,0)</f>
        <v>0</v>
      </c>
      <c r="AJ6">
        <f>IF(G6="Mackellar",C6,0)</f>
        <v>0</v>
      </c>
      <c r="AK6">
        <f>IF(G6="Lindsay",C6,0)</f>
        <v>0</v>
      </c>
      <c r="AL6">
        <f>IF(G6="Newcastle",C6,0)</f>
        <v>0</v>
      </c>
      <c r="AM6">
        <f>IF(G6="Warringah",C6,0)</f>
        <v>0</v>
      </c>
      <c r="AN6">
        <f>IF(G6="New England",C6,0)</f>
        <v>0</v>
      </c>
      <c r="AO6">
        <f>IF(G6="Robertson",C6,0)</f>
        <v>0</v>
      </c>
      <c r="AP6">
        <f>IF(G6="Banks",C6,0)</f>
        <v>0</v>
      </c>
      <c r="AQ6">
        <f>IF(G6="Reid",C6,0)</f>
        <v>0</v>
      </c>
      <c r="AR6">
        <f>IF(G6="Cunningham",C6,0)</f>
        <v>0</v>
      </c>
      <c r="AS6">
        <f>IF(G6="Wentworth",C6,0)</f>
        <v>0</v>
      </c>
      <c r="AT6">
        <f>IF(G6="eden Monaro",C6,0)</f>
        <v>0</v>
      </c>
      <c r="AU6">
        <f>IF(G6="Calare",C6,0)</f>
        <v>0</v>
      </c>
      <c r="AV6">
        <f>IF(G6="Farrer",C6,0)</f>
        <v>0</v>
      </c>
      <c r="AW6">
        <f>IF(G6="Hughes",C6,0)</f>
        <v>0</v>
      </c>
      <c r="AX6">
        <f>IF(G6="Dobell",C6,0)</f>
        <v>0</v>
      </c>
      <c r="AZ6">
        <f>IF(G6="Sydney",C6,0)</f>
        <v>0</v>
      </c>
      <c r="BA6">
        <f>IF(G6="Shortland",C6,0)</f>
        <v>0</v>
      </c>
      <c r="BB6">
        <f>IF(G6="Lyne",C6,0)</f>
        <v>0</v>
      </c>
      <c r="BC6">
        <f>IF(G6="Grayndler",C6,0)</f>
        <v>0</v>
      </c>
      <c r="BD6">
        <f>IF(G6="Fowler",C6,0)</f>
        <v>0</v>
      </c>
      <c r="BE6">
        <f>IF(G6="Parramatta",C6,0)</f>
        <v>0</v>
      </c>
      <c r="BF6">
        <f>IF(G6="Greenway",C6,0)</f>
        <v>0</v>
      </c>
    </row>
    <row r="7" spans="2:58">
      <c r="B7" s="1" t="s">
        <v>2</v>
      </c>
      <c r="C7" s="9">
        <v>60000</v>
      </c>
      <c r="D7" s="9"/>
      <c r="E7" s="1" t="s">
        <v>1</v>
      </c>
      <c r="F7" s="1">
        <v>1</v>
      </c>
      <c r="G7" s="4" t="s">
        <v>178</v>
      </c>
      <c r="H7" s="6" t="s">
        <v>816</v>
      </c>
      <c r="I7" s="25" t="s">
        <v>177</v>
      </c>
      <c r="J7">
        <f t="shared" si="1"/>
        <v>0</v>
      </c>
      <c r="K7">
        <f t="shared" ref="K7:K70" si="5">IF(J7&gt;0,1,0)</f>
        <v>0</v>
      </c>
      <c r="L7">
        <f t="shared" si="2"/>
        <v>0</v>
      </c>
      <c r="M7">
        <f t="shared" ref="M7:M70" si="6">IF(L7&gt;0,1,0)</f>
        <v>0</v>
      </c>
      <c r="N7">
        <f t="shared" si="3"/>
        <v>0</v>
      </c>
      <c r="O7">
        <f t="shared" ref="O7:O70" si="7">IF(N7&gt;0,1,0)</f>
        <v>0</v>
      </c>
      <c r="P7">
        <f t="shared" si="4"/>
        <v>60000</v>
      </c>
      <c r="Q7">
        <f t="shared" ref="Q7:Q70" si="8">IF(P7&gt;0,1,0)</f>
        <v>1</v>
      </c>
      <c r="R7">
        <f t="shared" ref="R7:R70" si="9">IF(G7="Paterson",C7,0)</f>
        <v>0</v>
      </c>
      <c r="S7">
        <f t="shared" ref="S7:S70" si="10">IF(G7="Richmond",C7,0)</f>
        <v>60000</v>
      </c>
      <c r="T7">
        <f t="shared" ref="T7:T70" si="11">IF(G7="Berowa",C7,0)</f>
        <v>0</v>
      </c>
      <c r="U7">
        <f t="shared" ref="U7:U70" si="12">IF(G7="Blaxland",C7,0)</f>
        <v>0</v>
      </c>
      <c r="V7">
        <f t="shared" ref="V7:V70" si="13">IF(G7="Gilmore",C7,0)</f>
        <v>0</v>
      </c>
      <c r="W7">
        <f t="shared" ref="W7:W70" si="14">IF(G7="Riverina",C7,0)</f>
        <v>0</v>
      </c>
      <c r="X7">
        <f t="shared" ref="X7:X70" si="15">IF(G7="Hume",C7,0)</f>
        <v>0</v>
      </c>
      <c r="Y7">
        <f t="shared" ref="Y7:Y70" si="16">IF(G7="Page",C7,0)</f>
        <v>0</v>
      </c>
      <c r="Z7">
        <f t="shared" ref="Z7:Z70" si="17">IF(G7="Macquarie",C7,0)</f>
        <v>0</v>
      </c>
      <c r="AA7">
        <f t="shared" ref="AA7:AA70" si="18">IF(G7="Whitlam",C7,0)</f>
        <v>0</v>
      </c>
      <c r="AB7">
        <f t="shared" ref="AB7:AB70" si="19">IF(G7="McMahon",C7,0)</f>
        <v>0</v>
      </c>
      <c r="AC7">
        <f t="shared" ref="AC7:AC70" si="20">IF(G7="Kingsford Smith",C7,0)</f>
        <v>0</v>
      </c>
      <c r="AD7">
        <f t="shared" ref="AD7:AD70" si="21">IF(G7="Cook",C7,0)</f>
        <v>0</v>
      </c>
      <c r="AE7">
        <f t="shared" ref="AE7:AE70" si="22">IF(G7="Bradfield",C7,0)</f>
        <v>0</v>
      </c>
      <c r="AF7">
        <f t="shared" ref="AF7:AF70" si="23">IF(G7="Parkes",C7,0)</f>
        <v>0</v>
      </c>
      <c r="AG7">
        <f t="shared" ref="AG7:AG70" si="24">IF(G7="Hunter",C7,0)</f>
        <v>0</v>
      </c>
      <c r="AH7">
        <f t="shared" ref="AH7:AH70" si="25">IF(G7="Cowper",C7,0)</f>
        <v>0</v>
      </c>
      <c r="AI7">
        <f t="shared" ref="AI7:AI70" si="26">IF(G7="North Sydney",C7,0)</f>
        <v>0</v>
      </c>
      <c r="AJ7">
        <f t="shared" ref="AJ7:AJ70" si="27">IF(G7="Mackellar",C7,0)</f>
        <v>0</v>
      </c>
      <c r="AK7">
        <f t="shared" ref="AK7:AK70" si="28">IF(G7="Lindsay",C7,0)</f>
        <v>0</v>
      </c>
      <c r="AL7">
        <f t="shared" ref="AL7:AL70" si="29">IF(G7="Newcastle",C7,0)</f>
        <v>0</v>
      </c>
      <c r="AM7">
        <f t="shared" ref="AM7:AM70" si="30">IF(G7="Warringah",C7,0)</f>
        <v>0</v>
      </c>
      <c r="AN7">
        <f t="shared" ref="AN7:AN70" si="31">IF(G7="New England",C7,0)</f>
        <v>0</v>
      </c>
      <c r="AO7">
        <f t="shared" ref="AO7:AO70" si="32">IF(G7="Robertson",C7,0)</f>
        <v>0</v>
      </c>
      <c r="AP7">
        <f t="shared" ref="AP7:AP70" si="33">IF(G7="Banks",C7,0)</f>
        <v>0</v>
      </c>
      <c r="AQ7">
        <f t="shared" ref="AQ7:AQ70" si="34">IF(G7="Reid",C7,0)</f>
        <v>0</v>
      </c>
      <c r="AR7">
        <f t="shared" ref="AR7:AR70" si="35">IF(G7="Cunningham",C7,0)</f>
        <v>0</v>
      </c>
      <c r="AS7">
        <f t="shared" ref="AS7:AS70" si="36">IF(G7="Wentworth",C7,0)</f>
        <v>0</v>
      </c>
      <c r="AT7">
        <f t="shared" ref="AT7:AT70" si="37">IF(G7="eden Monaro",C7,0)</f>
        <v>0</v>
      </c>
      <c r="AU7">
        <f t="shared" ref="AU7:AU70" si="38">IF(G7="Calare",C7,0)</f>
        <v>0</v>
      </c>
      <c r="AV7">
        <f t="shared" ref="AV7:AV70" si="39">IF(G7="Farrer",C7,0)</f>
        <v>0</v>
      </c>
      <c r="AW7">
        <f t="shared" ref="AW7:AW70" si="40">IF(G7="Hughes",C7,0)</f>
        <v>0</v>
      </c>
      <c r="AX7">
        <f t="shared" ref="AX7:AX70" si="41">IF(G7="Dobell",C7,0)</f>
        <v>0</v>
      </c>
      <c r="AZ7">
        <f t="shared" ref="AZ7:AZ70" si="42">IF(G7="Sydney",C7,0)</f>
        <v>0</v>
      </c>
      <c r="BA7">
        <f t="shared" ref="BA7:BA70" si="43">IF(G7="Shortland",C7,0)</f>
        <v>0</v>
      </c>
      <c r="BB7">
        <f t="shared" ref="BB7:BB70" si="44">IF(G7="Lyne",C7,0)</f>
        <v>0</v>
      </c>
      <c r="BC7">
        <f t="shared" ref="BC7:BC70" si="45">IF(G7="Grayndler",C7,0)</f>
        <v>0</v>
      </c>
      <c r="BD7">
        <f t="shared" ref="BD7:BD70" si="46">IF(G7="Fowler",C7,0)</f>
        <v>0</v>
      </c>
      <c r="BE7">
        <f t="shared" ref="BE7:BE70" si="47">IF(G7="Parramatta",C7,0)</f>
        <v>0</v>
      </c>
      <c r="BF7">
        <f t="shared" ref="BF7:BF70" si="48">IF(G7="Greenway",C7,0)</f>
        <v>0</v>
      </c>
    </row>
    <row r="8" spans="2:58">
      <c r="B8" s="1" t="s">
        <v>3</v>
      </c>
      <c r="C8" s="9">
        <v>197000</v>
      </c>
      <c r="D8" s="9"/>
      <c r="E8" s="1" t="s">
        <v>1</v>
      </c>
      <c r="F8" s="1">
        <v>1</v>
      </c>
      <c r="G8" t="s">
        <v>179</v>
      </c>
      <c r="H8" s="5" t="s">
        <v>797</v>
      </c>
      <c r="I8" s="25" t="s">
        <v>177</v>
      </c>
      <c r="J8">
        <f t="shared" si="1"/>
        <v>0</v>
      </c>
      <c r="K8">
        <f t="shared" si="5"/>
        <v>0</v>
      </c>
      <c r="L8">
        <f t="shared" si="2"/>
        <v>0</v>
      </c>
      <c r="M8">
        <f t="shared" si="6"/>
        <v>0</v>
      </c>
      <c r="N8">
        <f t="shared" si="3"/>
        <v>0</v>
      </c>
      <c r="O8">
        <f t="shared" si="7"/>
        <v>0</v>
      </c>
      <c r="P8">
        <f t="shared" si="4"/>
        <v>197000</v>
      </c>
      <c r="Q8">
        <f t="shared" si="8"/>
        <v>1</v>
      </c>
      <c r="R8">
        <f t="shared" si="9"/>
        <v>197000</v>
      </c>
      <c r="S8">
        <f t="shared" si="10"/>
        <v>0</v>
      </c>
      <c r="T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A8">
        <f t="shared" si="18"/>
        <v>0</v>
      </c>
      <c r="AB8">
        <f t="shared" si="19"/>
        <v>0</v>
      </c>
      <c r="AC8">
        <f t="shared" si="20"/>
        <v>0</v>
      </c>
      <c r="AD8">
        <f t="shared" si="21"/>
        <v>0</v>
      </c>
      <c r="AE8">
        <f t="shared" si="22"/>
        <v>0</v>
      </c>
      <c r="AF8">
        <f t="shared" si="23"/>
        <v>0</v>
      </c>
      <c r="AG8">
        <f t="shared" si="24"/>
        <v>0</v>
      </c>
      <c r="AH8">
        <f t="shared" si="25"/>
        <v>0</v>
      </c>
      <c r="AI8">
        <f t="shared" si="26"/>
        <v>0</v>
      </c>
      <c r="AJ8">
        <f t="shared" si="27"/>
        <v>0</v>
      </c>
      <c r="AK8">
        <f t="shared" si="28"/>
        <v>0</v>
      </c>
      <c r="AL8">
        <f t="shared" si="29"/>
        <v>0</v>
      </c>
      <c r="AM8">
        <f t="shared" si="30"/>
        <v>0</v>
      </c>
      <c r="AN8">
        <f t="shared" si="31"/>
        <v>0</v>
      </c>
      <c r="AO8">
        <f t="shared" si="32"/>
        <v>0</v>
      </c>
      <c r="AP8">
        <f t="shared" si="33"/>
        <v>0</v>
      </c>
      <c r="AQ8">
        <f t="shared" si="34"/>
        <v>0</v>
      </c>
      <c r="AR8">
        <f t="shared" si="35"/>
        <v>0</v>
      </c>
      <c r="AS8">
        <f t="shared" si="36"/>
        <v>0</v>
      </c>
      <c r="AT8">
        <f t="shared" si="37"/>
        <v>0</v>
      </c>
      <c r="AU8">
        <f t="shared" si="38"/>
        <v>0</v>
      </c>
      <c r="AV8">
        <f t="shared" si="39"/>
        <v>0</v>
      </c>
      <c r="AW8">
        <f t="shared" si="40"/>
        <v>0</v>
      </c>
      <c r="AX8">
        <f t="shared" si="41"/>
        <v>0</v>
      </c>
      <c r="AZ8">
        <f t="shared" si="42"/>
        <v>0</v>
      </c>
      <c r="BA8">
        <f t="shared" si="43"/>
        <v>0</v>
      </c>
      <c r="BB8">
        <f t="shared" si="44"/>
        <v>0</v>
      </c>
      <c r="BC8">
        <f t="shared" si="45"/>
        <v>0</v>
      </c>
      <c r="BD8">
        <f t="shared" si="46"/>
        <v>0</v>
      </c>
      <c r="BE8">
        <f t="shared" si="47"/>
        <v>0</v>
      </c>
      <c r="BF8">
        <f t="shared" si="48"/>
        <v>0</v>
      </c>
    </row>
    <row r="9" spans="2:58">
      <c r="B9" s="1" t="s">
        <v>4</v>
      </c>
      <c r="C9" s="9">
        <v>125000</v>
      </c>
      <c r="D9" s="9"/>
      <c r="E9" s="1" t="s">
        <v>1</v>
      </c>
      <c r="F9" s="1">
        <v>1</v>
      </c>
      <c r="G9" s="4" t="s">
        <v>180</v>
      </c>
      <c r="H9" s="6" t="s">
        <v>834</v>
      </c>
      <c r="I9" s="26" t="s">
        <v>780</v>
      </c>
      <c r="J9">
        <f t="shared" si="1"/>
        <v>0</v>
      </c>
      <c r="K9">
        <f t="shared" si="5"/>
        <v>0</v>
      </c>
      <c r="L9">
        <f t="shared" si="2"/>
        <v>125000</v>
      </c>
      <c r="M9">
        <f t="shared" si="6"/>
        <v>1</v>
      </c>
      <c r="N9">
        <f t="shared" si="3"/>
        <v>0</v>
      </c>
      <c r="O9">
        <f t="shared" si="7"/>
        <v>0</v>
      </c>
      <c r="P9">
        <f t="shared" si="4"/>
        <v>0</v>
      </c>
      <c r="Q9">
        <f t="shared" si="8"/>
        <v>0</v>
      </c>
      <c r="R9">
        <f t="shared" si="9"/>
        <v>0</v>
      </c>
      <c r="S9">
        <f t="shared" si="10"/>
        <v>0</v>
      </c>
      <c r="T9">
        <f t="shared" si="11"/>
        <v>125000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A9">
        <f t="shared" si="18"/>
        <v>0</v>
      </c>
      <c r="AB9">
        <f t="shared" si="19"/>
        <v>0</v>
      </c>
      <c r="AC9">
        <f t="shared" si="20"/>
        <v>0</v>
      </c>
      <c r="AD9">
        <f t="shared" si="21"/>
        <v>0</v>
      </c>
      <c r="AE9">
        <f t="shared" si="22"/>
        <v>0</v>
      </c>
      <c r="AF9">
        <f t="shared" si="23"/>
        <v>0</v>
      </c>
      <c r="AG9">
        <f t="shared" si="24"/>
        <v>0</v>
      </c>
      <c r="AH9">
        <f t="shared" si="25"/>
        <v>0</v>
      </c>
      <c r="AI9">
        <f t="shared" si="26"/>
        <v>0</v>
      </c>
      <c r="AJ9">
        <f t="shared" si="27"/>
        <v>0</v>
      </c>
      <c r="AK9">
        <f t="shared" si="28"/>
        <v>0</v>
      </c>
      <c r="AL9">
        <f t="shared" si="29"/>
        <v>0</v>
      </c>
      <c r="AM9">
        <f t="shared" si="30"/>
        <v>0</v>
      </c>
      <c r="AN9">
        <f t="shared" si="31"/>
        <v>0</v>
      </c>
      <c r="AO9">
        <f t="shared" si="32"/>
        <v>0</v>
      </c>
      <c r="AP9">
        <f t="shared" si="33"/>
        <v>0</v>
      </c>
      <c r="AQ9">
        <f t="shared" si="34"/>
        <v>0</v>
      </c>
      <c r="AR9">
        <f t="shared" si="35"/>
        <v>0</v>
      </c>
      <c r="AS9">
        <f t="shared" si="36"/>
        <v>0</v>
      </c>
      <c r="AT9">
        <f t="shared" si="37"/>
        <v>0</v>
      </c>
      <c r="AU9">
        <f t="shared" si="38"/>
        <v>0</v>
      </c>
      <c r="AV9">
        <f t="shared" si="39"/>
        <v>0</v>
      </c>
      <c r="AW9">
        <f t="shared" si="40"/>
        <v>0</v>
      </c>
      <c r="AX9">
        <f t="shared" si="41"/>
        <v>0</v>
      </c>
      <c r="AZ9">
        <f t="shared" si="42"/>
        <v>0</v>
      </c>
      <c r="BA9">
        <f t="shared" si="43"/>
        <v>0</v>
      </c>
      <c r="BB9">
        <f t="shared" si="44"/>
        <v>0</v>
      </c>
      <c r="BC9">
        <f t="shared" si="45"/>
        <v>0</v>
      </c>
      <c r="BD9">
        <f t="shared" si="46"/>
        <v>0</v>
      </c>
      <c r="BE9">
        <f t="shared" si="47"/>
        <v>0</v>
      </c>
      <c r="BF9">
        <f t="shared" si="48"/>
        <v>0</v>
      </c>
    </row>
    <row r="10" spans="2:58">
      <c r="B10" s="1" t="s">
        <v>5</v>
      </c>
      <c r="C10" s="9">
        <v>170620</v>
      </c>
      <c r="D10" s="9"/>
      <c r="E10" s="1" t="s">
        <v>1</v>
      </c>
      <c r="F10" s="1">
        <v>1</v>
      </c>
      <c r="G10" s="4" t="s">
        <v>181</v>
      </c>
      <c r="H10" s="6" t="s">
        <v>848</v>
      </c>
      <c r="I10" s="6" t="s">
        <v>177</v>
      </c>
      <c r="J10">
        <f t="shared" si="1"/>
        <v>0</v>
      </c>
      <c r="K10">
        <f t="shared" si="5"/>
        <v>0</v>
      </c>
      <c r="L10">
        <f t="shared" si="2"/>
        <v>0</v>
      </c>
      <c r="M10">
        <f t="shared" si="6"/>
        <v>0</v>
      </c>
      <c r="N10">
        <f t="shared" si="3"/>
        <v>0</v>
      </c>
      <c r="O10">
        <f t="shared" si="7"/>
        <v>0</v>
      </c>
      <c r="P10">
        <f t="shared" si="4"/>
        <v>170620</v>
      </c>
      <c r="Q10">
        <f t="shared" si="8"/>
        <v>1</v>
      </c>
      <c r="R10">
        <f t="shared" si="9"/>
        <v>0</v>
      </c>
      <c r="S10">
        <f t="shared" si="10"/>
        <v>0</v>
      </c>
      <c r="T10">
        <f t="shared" si="11"/>
        <v>0</v>
      </c>
      <c r="U10">
        <f t="shared" si="12"/>
        <v>170620</v>
      </c>
      <c r="V10">
        <f t="shared" si="13"/>
        <v>0</v>
      </c>
      <c r="W10">
        <f t="shared" si="14"/>
        <v>0</v>
      </c>
      <c r="X10">
        <f t="shared" si="15"/>
        <v>0</v>
      </c>
      <c r="Y10">
        <f t="shared" si="16"/>
        <v>0</v>
      </c>
      <c r="Z10">
        <f t="shared" si="17"/>
        <v>0</v>
      </c>
      <c r="AA10">
        <f t="shared" si="18"/>
        <v>0</v>
      </c>
      <c r="AB10">
        <f t="shared" si="19"/>
        <v>0</v>
      </c>
      <c r="AC10">
        <f t="shared" si="20"/>
        <v>0</v>
      </c>
      <c r="AD10">
        <f t="shared" si="21"/>
        <v>0</v>
      </c>
      <c r="AE10">
        <f t="shared" si="22"/>
        <v>0</v>
      </c>
      <c r="AF10">
        <f t="shared" si="23"/>
        <v>0</v>
      </c>
      <c r="AG10">
        <f t="shared" si="24"/>
        <v>0</v>
      </c>
      <c r="AH10">
        <f t="shared" si="25"/>
        <v>0</v>
      </c>
      <c r="AI10">
        <f t="shared" si="26"/>
        <v>0</v>
      </c>
      <c r="AJ10">
        <f t="shared" si="27"/>
        <v>0</v>
      </c>
      <c r="AK10">
        <f t="shared" si="28"/>
        <v>0</v>
      </c>
      <c r="AL10">
        <f t="shared" si="29"/>
        <v>0</v>
      </c>
      <c r="AM10">
        <f t="shared" si="30"/>
        <v>0</v>
      </c>
      <c r="AN10">
        <f t="shared" si="31"/>
        <v>0</v>
      </c>
      <c r="AO10">
        <f t="shared" si="32"/>
        <v>0</v>
      </c>
      <c r="AP10">
        <f t="shared" si="33"/>
        <v>0</v>
      </c>
      <c r="AQ10">
        <f t="shared" si="34"/>
        <v>0</v>
      </c>
      <c r="AR10">
        <f t="shared" si="35"/>
        <v>0</v>
      </c>
      <c r="AS10">
        <f t="shared" si="36"/>
        <v>0</v>
      </c>
      <c r="AT10">
        <f t="shared" si="37"/>
        <v>0</v>
      </c>
      <c r="AU10">
        <f t="shared" si="38"/>
        <v>0</v>
      </c>
      <c r="AV10">
        <f t="shared" si="39"/>
        <v>0</v>
      </c>
      <c r="AW10">
        <f t="shared" si="40"/>
        <v>0</v>
      </c>
      <c r="AX10">
        <f t="shared" si="41"/>
        <v>0</v>
      </c>
      <c r="AZ10">
        <f t="shared" si="42"/>
        <v>0</v>
      </c>
      <c r="BA10">
        <f t="shared" si="43"/>
        <v>0</v>
      </c>
      <c r="BB10">
        <f t="shared" si="44"/>
        <v>0</v>
      </c>
      <c r="BC10">
        <f t="shared" si="45"/>
        <v>0</v>
      </c>
      <c r="BD10">
        <f t="shared" si="46"/>
        <v>0</v>
      </c>
      <c r="BE10">
        <f t="shared" si="47"/>
        <v>0</v>
      </c>
      <c r="BF10">
        <f t="shared" si="48"/>
        <v>0</v>
      </c>
    </row>
    <row r="11" spans="2:58">
      <c r="B11" s="1" t="s">
        <v>6</v>
      </c>
      <c r="C11" s="9">
        <v>15075</v>
      </c>
      <c r="D11" s="9"/>
      <c r="E11" s="1" t="s">
        <v>1</v>
      </c>
      <c r="F11" s="1">
        <v>1</v>
      </c>
      <c r="G11" s="5" t="s">
        <v>182</v>
      </c>
      <c r="H11" s="6" t="s">
        <v>849</v>
      </c>
      <c r="I11" s="6" t="s">
        <v>177</v>
      </c>
      <c r="J11">
        <f t="shared" si="1"/>
        <v>0</v>
      </c>
      <c r="K11">
        <f t="shared" si="5"/>
        <v>0</v>
      </c>
      <c r="L11">
        <f t="shared" si="2"/>
        <v>0</v>
      </c>
      <c r="M11">
        <f t="shared" si="6"/>
        <v>0</v>
      </c>
      <c r="N11">
        <f t="shared" si="3"/>
        <v>0</v>
      </c>
      <c r="O11">
        <f t="shared" si="7"/>
        <v>0</v>
      </c>
      <c r="P11">
        <f t="shared" si="4"/>
        <v>15075</v>
      </c>
      <c r="Q11">
        <f t="shared" si="8"/>
        <v>1</v>
      </c>
      <c r="R11">
        <f t="shared" si="9"/>
        <v>0</v>
      </c>
      <c r="S11">
        <f t="shared" si="10"/>
        <v>0</v>
      </c>
      <c r="T11">
        <f t="shared" si="11"/>
        <v>0</v>
      </c>
      <c r="U11">
        <f t="shared" si="12"/>
        <v>0</v>
      </c>
      <c r="V11">
        <f t="shared" si="13"/>
        <v>0</v>
      </c>
      <c r="W11">
        <f t="shared" si="14"/>
        <v>0</v>
      </c>
      <c r="X11">
        <f t="shared" si="15"/>
        <v>0</v>
      </c>
      <c r="Y11">
        <f t="shared" si="16"/>
        <v>0</v>
      </c>
      <c r="Z11">
        <f t="shared" si="17"/>
        <v>0</v>
      </c>
      <c r="AA11">
        <f t="shared" si="18"/>
        <v>0</v>
      </c>
      <c r="AB11">
        <f t="shared" si="19"/>
        <v>0</v>
      </c>
      <c r="AC11">
        <f t="shared" si="20"/>
        <v>0</v>
      </c>
      <c r="AD11">
        <f t="shared" si="21"/>
        <v>0</v>
      </c>
      <c r="AE11">
        <f t="shared" si="22"/>
        <v>0</v>
      </c>
      <c r="AF11">
        <f t="shared" si="23"/>
        <v>0</v>
      </c>
      <c r="AG11">
        <f t="shared" si="24"/>
        <v>0</v>
      </c>
      <c r="AH11">
        <f t="shared" si="25"/>
        <v>0</v>
      </c>
      <c r="AI11">
        <f t="shared" si="26"/>
        <v>0</v>
      </c>
      <c r="AJ11">
        <f t="shared" si="27"/>
        <v>0</v>
      </c>
      <c r="AK11">
        <f t="shared" si="28"/>
        <v>0</v>
      </c>
      <c r="AL11">
        <f t="shared" si="29"/>
        <v>0</v>
      </c>
      <c r="AM11">
        <f t="shared" si="30"/>
        <v>0</v>
      </c>
      <c r="AN11">
        <f t="shared" si="31"/>
        <v>0</v>
      </c>
      <c r="AO11">
        <f t="shared" si="32"/>
        <v>0</v>
      </c>
      <c r="AP11">
        <f t="shared" si="33"/>
        <v>0</v>
      </c>
      <c r="AQ11">
        <f t="shared" si="34"/>
        <v>0</v>
      </c>
      <c r="AR11">
        <f t="shared" si="35"/>
        <v>0</v>
      </c>
      <c r="AS11">
        <f t="shared" si="36"/>
        <v>0</v>
      </c>
      <c r="AT11">
        <f t="shared" si="37"/>
        <v>0</v>
      </c>
      <c r="AU11">
        <f t="shared" si="38"/>
        <v>0</v>
      </c>
      <c r="AV11">
        <f t="shared" si="39"/>
        <v>0</v>
      </c>
      <c r="AW11">
        <f t="shared" si="40"/>
        <v>0</v>
      </c>
      <c r="AX11">
        <f t="shared" si="41"/>
        <v>0</v>
      </c>
      <c r="AZ11">
        <f t="shared" si="42"/>
        <v>0</v>
      </c>
      <c r="BA11">
        <f t="shared" si="43"/>
        <v>0</v>
      </c>
      <c r="BB11">
        <f t="shared" si="44"/>
        <v>0</v>
      </c>
      <c r="BC11">
        <f t="shared" si="45"/>
        <v>0</v>
      </c>
      <c r="BD11">
        <f t="shared" si="46"/>
        <v>0</v>
      </c>
      <c r="BE11">
        <f t="shared" si="47"/>
        <v>15075</v>
      </c>
      <c r="BF11">
        <f t="shared" si="48"/>
        <v>0</v>
      </c>
    </row>
    <row r="12" spans="2:58">
      <c r="B12" s="1" t="s">
        <v>7</v>
      </c>
      <c r="C12" s="9">
        <v>50000</v>
      </c>
      <c r="D12" s="9"/>
      <c r="E12" s="1" t="s">
        <v>1</v>
      </c>
      <c r="F12" s="1">
        <v>1</v>
      </c>
      <c r="G12" s="5" t="s">
        <v>181</v>
      </c>
      <c r="H12" s="6" t="s">
        <v>848</v>
      </c>
      <c r="I12" s="6" t="s">
        <v>177</v>
      </c>
      <c r="J12">
        <f t="shared" si="1"/>
        <v>0</v>
      </c>
      <c r="K12">
        <f t="shared" si="5"/>
        <v>0</v>
      </c>
      <c r="L12">
        <f t="shared" si="2"/>
        <v>0</v>
      </c>
      <c r="M12">
        <f t="shared" si="6"/>
        <v>0</v>
      </c>
      <c r="N12">
        <f t="shared" si="3"/>
        <v>0</v>
      </c>
      <c r="O12">
        <f t="shared" si="7"/>
        <v>0</v>
      </c>
      <c r="P12">
        <f t="shared" si="4"/>
        <v>50000</v>
      </c>
      <c r="Q12">
        <f t="shared" si="8"/>
        <v>1</v>
      </c>
      <c r="R12">
        <f t="shared" si="9"/>
        <v>0</v>
      </c>
      <c r="S12">
        <f t="shared" si="10"/>
        <v>0</v>
      </c>
      <c r="T12">
        <f t="shared" si="11"/>
        <v>0</v>
      </c>
      <c r="U12">
        <f t="shared" si="12"/>
        <v>50000</v>
      </c>
      <c r="V12">
        <f t="shared" si="13"/>
        <v>0</v>
      </c>
      <c r="W12">
        <f t="shared" si="14"/>
        <v>0</v>
      </c>
      <c r="X12">
        <f t="shared" si="15"/>
        <v>0</v>
      </c>
      <c r="Y12">
        <f t="shared" si="16"/>
        <v>0</v>
      </c>
      <c r="Z12">
        <f t="shared" si="17"/>
        <v>0</v>
      </c>
      <c r="AA12">
        <f t="shared" si="18"/>
        <v>0</v>
      </c>
      <c r="AB12">
        <f t="shared" si="19"/>
        <v>0</v>
      </c>
      <c r="AC12">
        <f t="shared" si="20"/>
        <v>0</v>
      </c>
      <c r="AD12">
        <f t="shared" si="21"/>
        <v>0</v>
      </c>
      <c r="AE12">
        <f t="shared" si="22"/>
        <v>0</v>
      </c>
      <c r="AF12">
        <f t="shared" si="23"/>
        <v>0</v>
      </c>
      <c r="AG12">
        <f t="shared" si="24"/>
        <v>0</v>
      </c>
      <c r="AH12">
        <f t="shared" si="25"/>
        <v>0</v>
      </c>
      <c r="AI12">
        <f t="shared" si="26"/>
        <v>0</v>
      </c>
      <c r="AJ12">
        <f t="shared" si="27"/>
        <v>0</v>
      </c>
      <c r="AK12">
        <f t="shared" si="28"/>
        <v>0</v>
      </c>
      <c r="AL12">
        <f t="shared" si="29"/>
        <v>0</v>
      </c>
      <c r="AM12">
        <f t="shared" si="30"/>
        <v>0</v>
      </c>
      <c r="AN12">
        <f t="shared" si="31"/>
        <v>0</v>
      </c>
      <c r="AO12">
        <f t="shared" si="32"/>
        <v>0</v>
      </c>
      <c r="AP12">
        <f t="shared" si="33"/>
        <v>0</v>
      </c>
      <c r="AQ12">
        <f t="shared" si="34"/>
        <v>0</v>
      </c>
      <c r="AR12">
        <f t="shared" si="35"/>
        <v>0</v>
      </c>
      <c r="AS12">
        <f t="shared" si="36"/>
        <v>0</v>
      </c>
      <c r="AT12">
        <f t="shared" si="37"/>
        <v>0</v>
      </c>
      <c r="AU12">
        <f t="shared" si="38"/>
        <v>0</v>
      </c>
      <c r="AV12">
        <f t="shared" si="39"/>
        <v>0</v>
      </c>
      <c r="AW12">
        <f t="shared" si="40"/>
        <v>0</v>
      </c>
      <c r="AX12">
        <f t="shared" si="41"/>
        <v>0</v>
      </c>
      <c r="AZ12">
        <f t="shared" si="42"/>
        <v>0</v>
      </c>
      <c r="BA12">
        <f t="shared" si="43"/>
        <v>0</v>
      </c>
      <c r="BB12">
        <f t="shared" si="44"/>
        <v>0</v>
      </c>
      <c r="BC12">
        <f t="shared" si="45"/>
        <v>0</v>
      </c>
      <c r="BD12">
        <f t="shared" si="46"/>
        <v>0</v>
      </c>
      <c r="BE12">
        <f t="shared" si="47"/>
        <v>0</v>
      </c>
      <c r="BF12">
        <f t="shared" si="48"/>
        <v>0</v>
      </c>
    </row>
    <row r="13" spans="2:58">
      <c r="B13" s="1" t="s">
        <v>9</v>
      </c>
      <c r="C13" s="9">
        <v>200000</v>
      </c>
      <c r="D13" s="9"/>
      <c r="E13" s="1" t="s">
        <v>1</v>
      </c>
      <c r="F13" s="1">
        <v>1</v>
      </c>
      <c r="G13" s="5" t="s">
        <v>183</v>
      </c>
      <c r="H13" s="6" t="s">
        <v>799</v>
      </c>
      <c r="I13" s="6" t="s">
        <v>177</v>
      </c>
      <c r="J13">
        <f t="shared" si="1"/>
        <v>0</v>
      </c>
      <c r="K13">
        <f t="shared" si="5"/>
        <v>0</v>
      </c>
      <c r="L13">
        <f t="shared" si="2"/>
        <v>0</v>
      </c>
      <c r="M13">
        <f t="shared" si="6"/>
        <v>0</v>
      </c>
      <c r="N13">
        <f t="shared" si="3"/>
        <v>0</v>
      </c>
      <c r="O13">
        <f t="shared" si="7"/>
        <v>0</v>
      </c>
      <c r="P13">
        <f t="shared" si="4"/>
        <v>200000</v>
      </c>
      <c r="Q13">
        <f t="shared" si="8"/>
        <v>1</v>
      </c>
      <c r="R13">
        <f t="shared" si="9"/>
        <v>0</v>
      </c>
      <c r="S13">
        <f t="shared" si="10"/>
        <v>0</v>
      </c>
      <c r="T13">
        <f t="shared" si="11"/>
        <v>0</v>
      </c>
      <c r="U13">
        <f t="shared" si="12"/>
        <v>0</v>
      </c>
      <c r="V13">
        <f t="shared" si="13"/>
        <v>200000</v>
      </c>
      <c r="W13">
        <f t="shared" si="14"/>
        <v>0</v>
      </c>
      <c r="X13">
        <f t="shared" si="15"/>
        <v>0</v>
      </c>
      <c r="Y13">
        <f t="shared" si="16"/>
        <v>0</v>
      </c>
      <c r="Z13">
        <f t="shared" si="17"/>
        <v>0</v>
      </c>
      <c r="AA13">
        <f t="shared" si="18"/>
        <v>0</v>
      </c>
      <c r="AB13">
        <f t="shared" si="19"/>
        <v>0</v>
      </c>
      <c r="AC13">
        <f t="shared" si="20"/>
        <v>0</v>
      </c>
      <c r="AD13">
        <f t="shared" si="21"/>
        <v>0</v>
      </c>
      <c r="AE13">
        <f t="shared" si="22"/>
        <v>0</v>
      </c>
      <c r="AF13">
        <f t="shared" si="23"/>
        <v>0</v>
      </c>
      <c r="AG13">
        <f t="shared" si="24"/>
        <v>0</v>
      </c>
      <c r="AH13">
        <f t="shared" si="25"/>
        <v>0</v>
      </c>
      <c r="AI13">
        <f t="shared" si="26"/>
        <v>0</v>
      </c>
      <c r="AJ13">
        <f t="shared" si="27"/>
        <v>0</v>
      </c>
      <c r="AK13">
        <f t="shared" si="28"/>
        <v>0</v>
      </c>
      <c r="AL13">
        <f t="shared" si="29"/>
        <v>0</v>
      </c>
      <c r="AM13">
        <f t="shared" si="30"/>
        <v>0</v>
      </c>
      <c r="AN13">
        <f t="shared" si="31"/>
        <v>0</v>
      </c>
      <c r="AO13">
        <f t="shared" si="32"/>
        <v>0</v>
      </c>
      <c r="AP13">
        <f t="shared" si="33"/>
        <v>0</v>
      </c>
      <c r="AQ13">
        <f t="shared" si="34"/>
        <v>0</v>
      </c>
      <c r="AR13">
        <f t="shared" si="35"/>
        <v>0</v>
      </c>
      <c r="AS13">
        <f t="shared" si="36"/>
        <v>0</v>
      </c>
      <c r="AT13">
        <f t="shared" si="37"/>
        <v>0</v>
      </c>
      <c r="AU13">
        <f t="shared" si="38"/>
        <v>0</v>
      </c>
      <c r="AV13">
        <f t="shared" si="39"/>
        <v>0</v>
      </c>
      <c r="AW13">
        <f t="shared" si="40"/>
        <v>0</v>
      </c>
      <c r="AX13">
        <f t="shared" si="41"/>
        <v>0</v>
      </c>
      <c r="AZ13">
        <f t="shared" si="42"/>
        <v>0</v>
      </c>
      <c r="BA13">
        <f t="shared" si="43"/>
        <v>0</v>
      </c>
      <c r="BB13">
        <f t="shared" si="44"/>
        <v>0</v>
      </c>
      <c r="BC13">
        <f t="shared" si="45"/>
        <v>0</v>
      </c>
      <c r="BD13">
        <f t="shared" si="46"/>
        <v>0</v>
      </c>
      <c r="BE13">
        <f t="shared" si="47"/>
        <v>0</v>
      </c>
      <c r="BF13">
        <f t="shared" si="48"/>
        <v>0</v>
      </c>
    </row>
    <row r="14" spans="2:58" ht="30">
      <c r="B14" s="1" t="s">
        <v>11</v>
      </c>
      <c r="C14" s="9">
        <v>43000</v>
      </c>
      <c r="D14" s="9"/>
      <c r="E14" s="1" t="s">
        <v>1</v>
      </c>
      <c r="F14" s="1">
        <v>1</v>
      </c>
      <c r="G14" s="5" t="s">
        <v>184</v>
      </c>
      <c r="H14" s="5" t="s">
        <v>832</v>
      </c>
      <c r="I14" s="6" t="s">
        <v>794</v>
      </c>
      <c r="J14">
        <f t="shared" si="1"/>
        <v>43000</v>
      </c>
      <c r="K14">
        <f t="shared" si="5"/>
        <v>1</v>
      </c>
      <c r="L14">
        <f t="shared" si="2"/>
        <v>0</v>
      </c>
      <c r="M14">
        <f t="shared" si="6"/>
        <v>0</v>
      </c>
      <c r="N14">
        <f t="shared" si="3"/>
        <v>0</v>
      </c>
      <c r="O14">
        <f t="shared" si="7"/>
        <v>0</v>
      </c>
      <c r="P14">
        <f t="shared" si="4"/>
        <v>0</v>
      </c>
      <c r="Q14">
        <f t="shared" si="8"/>
        <v>0</v>
      </c>
      <c r="R14">
        <f t="shared" si="9"/>
        <v>0</v>
      </c>
      <c r="S14">
        <f t="shared" si="10"/>
        <v>0</v>
      </c>
      <c r="T14">
        <f t="shared" si="11"/>
        <v>0</v>
      </c>
      <c r="U14">
        <f t="shared" si="12"/>
        <v>0</v>
      </c>
      <c r="V14">
        <f t="shared" si="13"/>
        <v>0</v>
      </c>
      <c r="W14">
        <f t="shared" si="14"/>
        <v>0</v>
      </c>
      <c r="X14">
        <f t="shared" si="15"/>
        <v>0</v>
      </c>
      <c r="Y14">
        <f t="shared" si="16"/>
        <v>43000</v>
      </c>
      <c r="Z14">
        <f t="shared" si="17"/>
        <v>0</v>
      </c>
      <c r="AA14">
        <f t="shared" si="18"/>
        <v>0</v>
      </c>
      <c r="AB14">
        <f t="shared" si="19"/>
        <v>0</v>
      </c>
      <c r="AC14">
        <f t="shared" si="20"/>
        <v>0</v>
      </c>
      <c r="AD14">
        <f t="shared" si="21"/>
        <v>0</v>
      </c>
      <c r="AE14">
        <f t="shared" si="22"/>
        <v>0</v>
      </c>
      <c r="AF14">
        <f t="shared" si="23"/>
        <v>0</v>
      </c>
      <c r="AG14">
        <f t="shared" si="24"/>
        <v>0</v>
      </c>
      <c r="AH14">
        <f t="shared" si="25"/>
        <v>0</v>
      </c>
      <c r="AI14">
        <f t="shared" si="26"/>
        <v>0</v>
      </c>
      <c r="AJ14">
        <f t="shared" si="27"/>
        <v>0</v>
      </c>
      <c r="AK14">
        <f t="shared" si="28"/>
        <v>0</v>
      </c>
      <c r="AL14">
        <f t="shared" si="29"/>
        <v>0</v>
      </c>
      <c r="AM14">
        <f t="shared" si="30"/>
        <v>0</v>
      </c>
      <c r="AN14">
        <f t="shared" si="31"/>
        <v>0</v>
      </c>
      <c r="AO14">
        <f t="shared" si="32"/>
        <v>0</v>
      </c>
      <c r="AP14">
        <f t="shared" si="33"/>
        <v>0</v>
      </c>
      <c r="AQ14">
        <f t="shared" si="34"/>
        <v>0</v>
      </c>
      <c r="AR14">
        <f t="shared" si="35"/>
        <v>0</v>
      </c>
      <c r="AS14">
        <f t="shared" si="36"/>
        <v>0</v>
      </c>
      <c r="AT14">
        <f t="shared" si="37"/>
        <v>0</v>
      </c>
      <c r="AU14">
        <f t="shared" si="38"/>
        <v>0</v>
      </c>
      <c r="AV14">
        <f t="shared" si="39"/>
        <v>0</v>
      </c>
      <c r="AW14">
        <f t="shared" si="40"/>
        <v>0</v>
      </c>
      <c r="AX14">
        <f t="shared" si="41"/>
        <v>0</v>
      </c>
      <c r="AZ14">
        <f t="shared" si="42"/>
        <v>0</v>
      </c>
      <c r="BA14">
        <f t="shared" si="43"/>
        <v>0</v>
      </c>
      <c r="BB14">
        <f t="shared" si="44"/>
        <v>0</v>
      </c>
      <c r="BC14">
        <f t="shared" si="45"/>
        <v>0</v>
      </c>
      <c r="BD14">
        <f t="shared" si="46"/>
        <v>0</v>
      </c>
      <c r="BE14">
        <f t="shared" si="47"/>
        <v>0</v>
      </c>
      <c r="BF14">
        <f t="shared" si="48"/>
        <v>0</v>
      </c>
    </row>
    <row r="15" spans="2:58">
      <c r="B15" s="1" t="s">
        <v>12</v>
      </c>
      <c r="C15" s="9">
        <v>154300</v>
      </c>
      <c r="D15" s="9"/>
      <c r="E15" s="1" t="s">
        <v>1</v>
      </c>
      <c r="F15" s="1">
        <v>1</v>
      </c>
      <c r="G15" s="5" t="s">
        <v>183</v>
      </c>
      <c r="H15" s="6" t="s">
        <v>799</v>
      </c>
      <c r="I15" s="6" t="s">
        <v>177</v>
      </c>
      <c r="J15">
        <f t="shared" si="1"/>
        <v>0</v>
      </c>
      <c r="K15">
        <f t="shared" si="5"/>
        <v>0</v>
      </c>
      <c r="L15">
        <f t="shared" si="2"/>
        <v>0</v>
      </c>
      <c r="M15">
        <f t="shared" si="6"/>
        <v>0</v>
      </c>
      <c r="N15">
        <f t="shared" si="3"/>
        <v>0</v>
      </c>
      <c r="O15">
        <f t="shared" si="7"/>
        <v>0</v>
      </c>
      <c r="P15">
        <f t="shared" si="4"/>
        <v>154300</v>
      </c>
      <c r="Q15">
        <f t="shared" si="8"/>
        <v>1</v>
      </c>
      <c r="R15">
        <f t="shared" si="9"/>
        <v>0</v>
      </c>
      <c r="S15">
        <f t="shared" si="10"/>
        <v>0</v>
      </c>
      <c r="T15">
        <f t="shared" si="11"/>
        <v>0</v>
      </c>
      <c r="U15">
        <f t="shared" si="12"/>
        <v>0</v>
      </c>
      <c r="V15">
        <f t="shared" si="13"/>
        <v>154300</v>
      </c>
      <c r="W15">
        <f t="shared" si="14"/>
        <v>0</v>
      </c>
      <c r="X15">
        <f t="shared" si="15"/>
        <v>0</v>
      </c>
      <c r="Y15">
        <f t="shared" si="16"/>
        <v>0</v>
      </c>
      <c r="Z15">
        <f t="shared" si="17"/>
        <v>0</v>
      </c>
      <c r="AA15">
        <f t="shared" si="18"/>
        <v>0</v>
      </c>
      <c r="AB15">
        <f t="shared" si="19"/>
        <v>0</v>
      </c>
      <c r="AC15">
        <f t="shared" si="20"/>
        <v>0</v>
      </c>
      <c r="AD15">
        <f t="shared" si="21"/>
        <v>0</v>
      </c>
      <c r="AE15">
        <f t="shared" si="22"/>
        <v>0</v>
      </c>
      <c r="AF15">
        <f t="shared" si="23"/>
        <v>0</v>
      </c>
      <c r="AG15">
        <f t="shared" si="24"/>
        <v>0</v>
      </c>
      <c r="AH15">
        <f t="shared" si="25"/>
        <v>0</v>
      </c>
      <c r="AI15">
        <f t="shared" si="26"/>
        <v>0</v>
      </c>
      <c r="AJ15">
        <f t="shared" si="27"/>
        <v>0</v>
      </c>
      <c r="AK15">
        <f t="shared" si="28"/>
        <v>0</v>
      </c>
      <c r="AL15">
        <f t="shared" si="29"/>
        <v>0</v>
      </c>
      <c r="AM15">
        <f t="shared" si="30"/>
        <v>0</v>
      </c>
      <c r="AN15">
        <f t="shared" si="31"/>
        <v>0</v>
      </c>
      <c r="AO15">
        <f t="shared" si="32"/>
        <v>0</v>
      </c>
      <c r="AP15">
        <f t="shared" si="33"/>
        <v>0</v>
      </c>
      <c r="AQ15">
        <f t="shared" si="34"/>
        <v>0</v>
      </c>
      <c r="AR15">
        <f t="shared" si="35"/>
        <v>0</v>
      </c>
      <c r="AS15">
        <f t="shared" si="36"/>
        <v>0</v>
      </c>
      <c r="AT15">
        <f t="shared" si="37"/>
        <v>0</v>
      </c>
      <c r="AU15">
        <f t="shared" si="38"/>
        <v>0</v>
      </c>
      <c r="AV15">
        <f t="shared" si="39"/>
        <v>0</v>
      </c>
      <c r="AW15">
        <f t="shared" si="40"/>
        <v>0</v>
      </c>
      <c r="AX15">
        <f t="shared" si="41"/>
        <v>0</v>
      </c>
      <c r="AZ15">
        <f t="shared" si="42"/>
        <v>0</v>
      </c>
      <c r="BA15">
        <f t="shared" si="43"/>
        <v>0</v>
      </c>
      <c r="BB15">
        <f t="shared" si="44"/>
        <v>0</v>
      </c>
      <c r="BC15">
        <f t="shared" si="45"/>
        <v>0</v>
      </c>
      <c r="BD15">
        <f t="shared" si="46"/>
        <v>0</v>
      </c>
      <c r="BE15">
        <f t="shared" si="47"/>
        <v>0</v>
      </c>
      <c r="BF15">
        <f t="shared" si="48"/>
        <v>0</v>
      </c>
    </row>
    <row r="16" spans="2:58">
      <c r="B16" s="1" t="s">
        <v>13</v>
      </c>
      <c r="C16" s="9">
        <v>178335</v>
      </c>
      <c r="D16" s="9"/>
      <c r="E16" s="1" t="s">
        <v>1</v>
      </c>
      <c r="F16" s="1">
        <v>1</v>
      </c>
      <c r="G16" s="5" t="s">
        <v>185</v>
      </c>
      <c r="H16" s="5" t="s">
        <v>798</v>
      </c>
      <c r="I16" s="6" t="s">
        <v>794</v>
      </c>
      <c r="J16">
        <f t="shared" si="1"/>
        <v>178335</v>
      </c>
      <c r="K16">
        <f t="shared" si="5"/>
        <v>1</v>
      </c>
      <c r="L16">
        <f t="shared" si="2"/>
        <v>0</v>
      </c>
      <c r="M16">
        <f t="shared" si="6"/>
        <v>0</v>
      </c>
      <c r="N16">
        <f t="shared" si="3"/>
        <v>0</v>
      </c>
      <c r="O16">
        <f t="shared" si="7"/>
        <v>0</v>
      </c>
      <c r="P16">
        <f t="shared" si="4"/>
        <v>0</v>
      </c>
      <c r="Q16">
        <f t="shared" si="8"/>
        <v>0</v>
      </c>
      <c r="R16">
        <f t="shared" si="9"/>
        <v>0</v>
      </c>
      <c r="S16">
        <f t="shared" si="10"/>
        <v>0</v>
      </c>
      <c r="T16">
        <f t="shared" si="11"/>
        <v>0</v>
      </c>
      <c r="U16">
        <f t="shared" si="12"/>
        <v>0</v>
      </c>
      <c r="V16">
        <f t="shared" si="13"/>
        <v>0</v>
      </c>
      <c r="W16">
        <f t="shared" si="14"/>
        <v>178335</v>
      </c>
      <c r="X16">
        <f t="shared" si="15"/>
        <v>0</v>
      </c>
      <c r="Y16">
        <f t="shared" si="16"/>
        <v>0</v>
      </c>
      <c r="Z16">
        <f t="shared" si="17"/>
        <v>0</v>
      </c>
      <c r="AA16">
        <f t="shared" si="18"/>
        <v>0</v>
      </c>
      <c r="AB16">
        <f t="shared" si="19"/>
        <v>0</v>
      </c>
      <c r="AC16">
        <f t="shared" si="20"/>
        <v>0</v>
      </c>
      <c r="AD16">
        <f t="shared" si="21"/>
        <v>0</v>
      </c>
      <c r="AE16">
        <f t="shared" si="22"/>
        <v>0</v>
      </c>
      <c r="AF16">
        <f t="shared" si="23"/>
        <v>0</v>
      </c>
      <c r="AG16">
        <f t="shared" si="24"/>
        <v>0</v>
      </c>
      <c r="AH16">
        <f t="shared" si="25"/>
        <v>0</v>
      </c>
      <c r="AI16">
        <f t="shared" si="26"/>
        <v>0</v>
      </c>
      <c r="AJ16">
        <f t="shared" si="27"/>
        <v>0</v>
      </c>
      <c r="AK16">
        <f t="shared" si="28"/>
        <v>0</v>
      </c>
      <c r="AL16">
        <f t="shared" si="29"/>
        <v>0</v>
      </c>
      <c r="AM16">
        <f t="shared" si="30"/>
        <v>0</v>
      </c>
      <c r="AN16">
        <f t="shared" si="31"/>
        <v>0</v>
      </c>
      <c r="AO16">
        <f t="shared" si="32"/>
        <v>0</v>
      </c>
      <c r="AP16">
        <f t="shared" si="33"/>
        <v>0</v>
      </c>
      <c r="AQ16">
        <f t="shared" si="34"/>
        <v>0</v>
      </c>
      <c r="AR16">
        <f t="shared" si="35"/>
        <v>0</v>
      </c>
      <c r="AS16">
        <f t="shared" si="36"/>
        <v>0</v>
      </c>
      <c r="AT16">
        <f t="shared" si="37"/>
        <v>0</v>
      </c>
      <c r="AU16">
        <f t="shared" si="38"/>
        <v>0</v>
      </c>
      <c r="AV16">
        <f t="shared" si="39"/>
        <v>0</v>
      </c>
      <c r="AW16">
        <f t="shared" si="40"/>
        <v>0</v>
      </c>
      <c r="AX16">
        <f t="shared" si="41"/>
        <v>0</v>
      </c>
      <c r="AZ16">
        <f t="shared" si="42"/>
        <v>0</v>
      </c>
      <c r="BA16">
        <f t="shared" si="43"/>
        <v>0</v>
      </c>
      <c r="BB16">
        <f t="shared" si="44"/>
        <v>0</v>
      </c>
      <c r="BC16">
        <f t="shared" si="45"/>
        <v>0</v>
      </c>
      <c r="BD16">
        <f t="shared" si="46"/>
        <v>0</v>
      </c>
      <c r="BE16">
        <f t="shared" si="47"/>
        <v>0</v>
      </c>
      <c r="BF16">
        <f t="shared" si="48"/>
        <v>0</v>
      </c>
    </row>
    <row r="17" spans="2:58">
      <c r="B17" s="1" t="s">
        <v>14</v>
      </c>
      <c r="C17" s="9">
        <v>377587</v>
      </c>
      <c r="D17" s="9"/>
      <c r="E17" s="1" t="s">
        <v>1</v>
      </c>
      <c r="F17" s="1">
        <v>1</v>
      </c>
      <c r="G17" s="5" t="s">
        <v>186</v>
      </c>
      <c r="H17" s="6" t="s">
        <v>845</v>
      </c>
      <c r="I17" s="6" t="s">
        <v>780</v>
      </c>
      <c r="J17">
        <f t="shared" si="1"/>
        <v>0</v>
      </c>
      <c r="K17">
        <f t="shared" si="5"/>
        <v>0</v>
      </c>
      <c r="L17">
        <f t="shared" si="2"/>
        <v>377587</v>
      </c>
      <c r="M17">
        <f t="shared" si="6"/>
        <v>1</v>
      </c>
      <c r="N17">
        <f t="shared" si="3"/>
        <v>0</v>
      </c>
      <c r="O17">
        <f t="shared" si="7"/>
        <v>0</v>
      </c>
      <c r="P17">
        <f t="shared" si="4"/>
        <v>0</v>
      </c>
      <c r="Q17">
        <f t="shared" si="8"/>
        <v>0</v>
      </c>
      <c r="R17">
        <f t="shared" si="9"/>
        <v>0</v>
      </c>
      <c r="S17">
        <f t="shared" si="10"/>
        <v>0</v>
      </c>
      <c r="T17">
        <f t="shared" si="11"/>
        <v>0</v>
      </c>
      <c r="U17">
        <f t="shared" si="12"/>
        <v>0</v>
      </c>
      <c r="V17">
        <f t="shared" si="13"/>
        <v>0</v>
      </c>
      <c r="W17">
        <f t="shared" si="14"/>
        <v>0</v>
      </c>
      <c r="X17">
        <f t="shared" si="15"/>
        <v>377587</v>
      </c>
      <c r="Y17">
        <f t="shared" si="16"/>
        <v>0</v>
      </c>
      <c r="Z17">
        <f t="shared" si="17"/>
        <v>0</v>
      </c>
      <c r="AA17">
        <f t="shared" si="18"/>
        <v>0</v>
      </c>
      <c r="AB17">
        <f t="shared" si="19"/>
        <v>0</v>
      </c>
      <c r="AC17">
        <f t="shared" si="20"/>
        <v>0</v>
      </c>
      <c r="AD17">
        <f t="shared" si="21"/>
        <v>0</v>
      </c>
      <c r="AE17">
        <f t="shared" si="22"/>
        <v>0</v>
      </c>
      <c r="AF17">
        <f t="shared" si="23"/>
        <v>0</v>
      </c>
      <c r="AG17">
        <f t="shared" si="24"/>
        <v>0</v>
      </c>
      <c r="AH17">
        <f t="shared" si="25"/>
        <v>0</v>
      </c>
      <c r="AI17">
        <f t="shared" si="26"/>
        <v>0</v>
      </c>
      <c r="AJ17">
        <f t="shared" si="27"/>
        <v>0</v>
      </c>
      <c r="AK17">
        <f t="shared" si="28"/>
        <v>0</v>
      </c>
      <c r="AL17">
        <f t="shared" si="29"/>
        <v>0</v>
      </c>
      <c r="AM17">
        <f t="shared" si="30"/>
        <v>0</v>
      </c>
      <c r="AN17">
        <f t="shared" si="31"/>
        <v>0</v>
      </c>
      <c r="AO17">
        <f t="shared" si="32"/>
        <v>0</v>
      </c>
      <c r="AP17">
        <f t="shared" si="33"/>
        <v>0</v>
      </c>
      <c r="AQ17">
        <f t="shared" si="34"/>
        <v>0</v>
      </c>
      <c r="AR17">
        <f t="shared" si="35"/>
        <v>0</v>
      </c>
      <c r="AS17">
        <f t="shared" si="36"/>
        <v>0</v>
      </c>
      <c r="AT17">
        <f t="shared" si="37"/>
        <v>0</v>
      </c>
      <c r="AU17">
        <f t="shared" si="38"/>
        <v>0</v>
      </c>
      <c r="AV17">
        <f t="shared" si="39"/>
        <v>0</v>
      </c>
      <c r="AW17">
        <f t="shared" si="40"/>
        <v>0</v>
      </c>
      <c r="AX17">
        <f t="shared" si="41"/>
        <v>0</v>
      </c>
      <c r="AZ17">
        <f t="shared" si="42"/>
        <v>0</v>
      </c>
      <c r="BA17">
        <f t="shared" si="43"/>
        <v>0</v>
      </c>
      <c r="BB17">
        <f t="shared" si="44"/>
        <v>0</v>
      </c>
      <c r="BC17">
        <f t="shared" si="45"/>
        <v>0</v>
      </c>
      <c r="BD17">
        <f t="shared" si="46"/>
        <v>0</v>
      </c>
      <c r="BE17">
        <f t="shared" si="47"/>
        <v>0</v>
      </c>
      <c r="BF17">
        <f t="shared" si="48"/>
        <v>0</v>
      </c>
    </row>
    <row r="18" spans="2:58">
      <c r="B18" s="1" t="s">
        <v>15</v>
      </c>
      <c r="C18" s="9">
        <v>24500</v>
      </c>
      <c r="D18" s="9"/>
      <c r="E18" s="1" t="s">
        <v>1</v>
      </c>
      <c r="F18" s="1">
        <v>1</v>
      </c>
      <c r="G18" s="5" t="s">
        <v>186</v>
      </c>
      <c r="H18" s="6" t="s">
        <v>845</v>
      </c>
      <c r="I18" s="6" t="s">
        <v>780</v>
      </c>
      <c r="J18">
        <f t="shared" si="1"/>
        <v>0</v>
      </c>
      <c r="K18">
        <f t="shared" si="5"/>
        <v>0</v>
      </c>
      <c r="L18">
        <f t="shared" si="2"/>
        <v>24500</v>
      </c>
      <c r="M18">
        <f t="shared" si="6"/>
        <v>1</v>
      </c>
      <c r="N18">
        <f t="shared" si="3"/>
        <v>0</v>
      </c>
      <c r="O18">
        <f t="shared" si="7"/>
        <v>0</v>
      </c>
      <c r="P18">
        <f t="shared" si="4"/>
        <v>0</v>
      </c>
      <c r="Q18">
        <f t="shared" si="8"/>
        <v>0</v>
      </c>
      <c r="R18">
        <f t="shared" si="9"/>
        <v>0</v>
      </c>
      <c r="S18">
        <f t="shared" si="10"/>
        <v>0</v>
      </c>
      <c r="T18">
        <f t="shared" si="11"/>
        <v>0</v>
      </c>
      <c r="U18">
        <f t="shared" si="12"/>
        <v>0</v>
      </c>
      <c r="V18">
        <f t="shared" si="13"/>
        <v>0</v>
      </c>
      <c r="W18">
        <f t="shared" si="14"/>
        <v>0</v>
      </c>
      <c r="X18">
        <f t="shared" si="15"/>
        <v>24500</v>
      </c>
      <c r="Y18">
        <f t="shared" si="16"/>
        <v>0</v>
      </c>
      <c r="Z18">
        <f t="shared" si="17"/>
        <v>0</v>
      </c>
      <c r="AA18">
        <f t="shared" si="18"/>
        <v>0</v>
      </c>
      <c r="AB18">
        <f t="shared" si="19"/>
        <v>0</v>
      </c>
      <c r="AC18">
        <f t="shared" si="20"/>
        <v>0</v>
      </c>
      <c r="AD18">
        <f t="shared" si="21"/>
        <v>0</v>
      </c>
      <c r="AE18">
        <f t="shared" si="22"/>
        <v>0</v>
      </c>
      <c r="AF18">
        <f t="shared" si="23"/>
        <v>0</v>
      </c>
      <c r="AG18">
        <f t="shared" si="24"/>
        <v>0</v>
      </c>
      <c r="AH18">
        <f t="shared" si="25"/>
        <v>0</v>
      </c>
      <c r="AI18">
        <f t="shared" si="26"/>
        <v>0</v>
      </c>
      <c r="AJ18">
        <f t="shared" si="27"/>
        <v>0</v>
      </c>
      <c r="AK18">
        <f t="shared" si="28"/>
        <v>0</v>
      </c>
      <c r="AL18">
        <f t="shared" si="29"/>
        <v>0</v>
      </c>
      <c r="AM18">
        <f t="shared" si="30"/>
        <v>0</v>
      </c>
      <c r="AN18">
        <f t="shared" si="31"/>
        <v>0</v>
      </c>
      <c r="AO18">
        <f t="shared" si="32"/>
        <v>0</v>
      </c>
      <c r="AP18">
        <f t="shared" si="33"/>
        <v>0</v>
      </c>
      <c r="AQ18">
        <f t="shared" si="34"/>
        <v>0</v>
      </c>
      <c r="AR18">
        <f t="shared" si="35"/>
        <v>0</v>
      </c>
      <c r="AS18">
        <f t="shared" si="36"/>
        <v>0</v>
      </c>
      <c r="AT18">
        <f t="shared" si="37"/>
        <v>0</v>
      </c>
      <c r="AU18">
        <f t="shared" si="38"/>
        <v>0</v>
      </c>
      <c r="AV18">
        <f t="shared" si="39"/>
        <v>0</v>
      </c>
      <c r="AW18">
        <f t="shared" si="40"/>
        <v>0</v>
      </c>
      <c r="AX18">
        <f t="shared" si="41"/>
        <v>0</v>
      </c>
      <c r="AZ18">
        <f t="shared" si="42"/>
        <v>0</v>
      </c>
      <c r="BA18">
        <f t="shared" si="43"/>
        <v>0</v>
      </c>
      <c r="BB18">
        <f t="shared" si="44"/>
        <v>0</v>
      </c>
      <c r="BC18">
        <f t="shared" si="45"/>
        <v>0</v>
      </c>
      <c r="BD18">
        <f t="shared" si="46"/>
        <v>0</v>
      </c>
      <c r="BE18">
        <f t="shared" si="47"/>
        <v>0</v>
      </c>
      <c r="BF18">
        <f t="shared" si="48"/>
        <v>0</v>
      </c>
    </row>
    <row r="19" spans="2:58">
      <c r="B19" s="1" t="s">
        <v>16</v>
      </c>
      <c r="C19" s="9">
        <v>178856</v>
      </c>
      <c r="D19" s="9"/>
      <c r="E19" s="1" t="s">
        <v>1</v>
      </c>
      <c r="F19" s="1">
        <v>1</v>
      </c>
      <c r="G19" s="5" t="s">
        <v>184</v>
      </c>
      <c r="H19" s="5" t="s">
        <v>832</v>
      </c>
      <c r="I19" s="6" t="s">
        <v>794</v>
      </c>
      <c r="J19">
        <f t="shared" si="1"/>
        <v>178856</v>
      </c>
      <c r="K19">
        <f t="shared" si="5"/>
        <v>1</v>
      </c>
      <c r="L19">
        <f t="shared" si="2"/>
        <v>0</v>
      </c>
      <c r="M19">
        <f t="shared" si="6"/>
        <v>0</v>
      </c>
      <c r="N19">
        <f t="shared" si="3"/>
        <v>0</v>
      </c>
      <c r="O19">
        <f t="shared" si="7"/>
        <v>0</v>
      </c>
      <c r="P19">
        <f t="shared" si="4"/>
        <v>0</v>
      </c>
      <c r="Q19">
        <f t="shared" si="8"/>
        <v>0</v>
      </c>
      <c r="R19">
        <f t="shared" si="9"/>
        <v>0</v>
      </c>
      <c r="S19">
        <f t="shared" si="10"/>
        <v>0</v>
      </c>
      <c r="T19">
        <f t="shared" si="11"/>
        <v>0</v>
      </c>
      <c r="U19">
        <f t="shared" si="12"/>
        <v>0</v>
      </c>
      <c r="V19">
        <f t="shared" si="13"/>
        <v>0</v>
      </c>
      <c r="W19">
        <f t="shared" si="14"/>
        <v>0</v>
      </c>
      <c r="X19">
        <f t="shared" si="15"/>
        <v>0</v>
      </c>
      <c r="Y19">
        <f t="shared" si="16"/>
        <v>178856</v>
      </c>
      <c r="Z19">
        <f t="shared" si="17"/>
        <v>0</v>
      </c>
      <c r="AA19">
        <f t="shared" si="18"/>
        <v>0</v>
      </c>
      <c r="AB19">
        <f t="shared" si="19"/>
        <v>0</v>
      </c>
      <c r="AC19">
        <f t="shared" si="20"/>
        <v>0</v>
      </c>
      <c r="AD19">
        <f t="shared" si="21"/>
        <v>0</v>
      </c>
      <c r="AE19">
        <f t="shared" si="22"/>
        <v>0</v>
      </c>
      <c r="AF19">
        <f t="shared" si="23"/>
        <v>0</v>
      </c>
      <c r="AG19">
        <f t="shared" si="24"/>
        <v>0</v>
      </c>
      <c r="AH19">
        <f t="shared" si="25"/>
        <v>0</v>
      </c>
      <c r="AI19">
        <f t="shared" si="26"/>
        <v>0</v>
      </c>
      <c r="AJ19">
        <f t="shared" si="27"/>
        <v>0</v>
      </c>
      <c r="AK19">
        <f t="shared" si="28"/>
        <v>0</v>
      </c>
      <c r="AL19">
        <f t="shared" si="29"/>
        <v>0</v>
      </c>
      <c r="AM19">
        <f t="shared" si="30"/>
        <v>0</v>
      </c>
      <c r="AN19">
        <f t="shared" si="31"/>
        <v>0</v>
      </c>
      <c r="AO19">
        <f t="shared" si="32"/>
        <v>0</v>
      </c>
      <c r="AP19">
        <f t="shared" si="33"/>
        <v>0</v>
      </c>
      <c r="AQ19">
        <f t="shared" si="34"/>
        <v>0</v>
      </c>
      <c r="AR19">
        <f t="shared" si="35"/>
        <v>0</v>
      </c>
      <c r="AS19">
        <f t="shared" si="36"/>
        <v>0</v>
      </c>
      <c r="AT19">
        <f t="shared" si="37"/>
        <v>0</v>
      </c>
      <c r="AU19">
        <f t="shared" si="38"/>
        <v>0</v>
      </c>
      <c r="AV19">
        <f t="shared" si="39"/>
        <v>0</v>
      </c>
      <c r="AW19">
        <f t="shared" si="40"/>
        <v>0</v>
      </c>
      <c r="AX19">
        <f t="shared" si="41"/>
        <v>0</v>
      </c>
      <c r="AZ19">
        <f t="shared" si="42"/>
        <v>0</v>
      </c>
      <c r="BA19">
        <f t="shared" si="43"/>
        <v>0</v>
      </c>
      <c r="BB19">
        <f t="shared" si="44"/>
        <v>0</v>
      </c>
      <c r="BC19">
        <f t="shared" si="45"/>
        <v>0</v>
      </c>
      <c r="BD19">
        <f t="shared" si="46"/>
        <v>0</v>
      </c>
      <c r="BE19">
        <f t="shared" si="47"/>
        <v>0</v>
      </c>
      <c r="BF19">
        <f t="shared" si="48"/>
        <v>0</v>
      </c>
    </row>
    <row r="20" spans="2:58">
      <c r="B20" s="1" t="s">
        <v>17</v>
      </c>
      <c r="C20" s="9">
        <v>25000</v>
      </c>
      <c r="D20" s="9"/>
      <c r="E20" s="1" t="s">
        <v>1</v>
      </c>
      <c r="F20" s="1">
        <v>1</v>
      </c>
      <c r="G20" s="5" t="s">
        <v>184</v>
      </c>
      <c r="H20" s="5" t="s">
        <v>832</v>
      </c>
      <c r="I20" s="6" t="s">
        <v>794</v>
      </c>
      <c r="J20">
        <f t="shared" si="1"/>
        <v>25000</v>
      </c>
      <c r="K20">
        <f t="shared" si="5"/>
        <v>1</v>
      </c>
      <c r="L20">
        <f t="shared" si="2"/>
        <v>0</v>
      </c>
      <c r="M20">
        <f t="shared" si="6"/>
        <v>0</v>
      </c>
      <c r="N20">
        <f t="shared" si="3"/>
        <v>0</v>
      </c>
      <c r="O20">
        <f t="shared" si="7"/>
        <v>0</v>
      </c>
      <c r="P20">
        <f t="shared" si="4"/>
        <v>0</v>
      </c>
      <c r="Q20">
        <f t="shared" si="8"/>
        <v>0</v>
      </c>
      <c r="R20">
        <f t="shared" si="9"/>
        <v>0</v>
      </c>
      <c r="S20">
        <f t="shared" si="10"/>
        <v>0</v>
      </c>
      <c r="T20">
        <f t="shared" si="11"/>
        <v>0</v>
      </c>
      <c r="U20">
        <f t="shared" si="12"/>
        <v>0</v>
      </c>
      <c r="V20">
        <f t="shared" si="13"/>
        <v>0</v>
      </c>
      <c r="W20">
        <f t="shared" si="14"/>
        <v>0</v>
      </c>
      <c r="X20">
        <f t="shared" si="15"/>
        <v>0</v>
      </c>
      <c r="Y20">
        <f t="shared" si="16"/>
        <v>25000</v>
      </c>
      <c r="Z20">
        <f t="shared" si="17"/>
        <v>0</v>
      </c>
      <c r="AA20">
        <f t="shared" si="18"/>
        <v>0</v>
      </c>
      <c r="AB20">
        <f t="shared" si="19"/>
        <v>0</v>
      </c>
      <c r="AC20">
        <f t="shared" si="20"/>
        <v>0</v>
      </c>
      <c r="AD20">
        <f t="shared" si="21"/>
        <v>0</v>
      </c>
      <c r="AE20">
        <f t="shared" si="22"/>
        <v>0</v>
      </c>
      <c r="AF20">
        <f t="shared" si="23"/>
        <v>0</v>
      </c>
      <c r="AG20">
        <f t="shared" si="24"/>
        <v>0</v>
      </c>
      <c r="AH20">
        <f t="shared" si="25"/>
        <v>0</v>
      </c>
      <c r="AI20">
        <f t="shared" si="26"/>
        <v>0</v>
      </c>
      <c r="AJ20">
        <f t="shared" si="27"/>
        <v>0</v>
      </c>
      <c r="AK20">
        <f t="shared" si="28"/>
        <v>0</v>
      </c>
      <c r="AL20">
        <f t="shared" si="29"/>
        <v>0</v>
      </c>
      <c r="AM20">
        <f t="shared" si="30"/>
        <v>0</v>
      </c>
      <c r="AN20">
        <f t="shared" si="31"/>
        <v>0</v>
      </c>
      <c r="AO20">
        <f t="shared" si="32"/>
        <v>0</v>
      </c>
      <c r="AP20">
        <f t="shared" si="33"/>
        <v>0</v>
      </c>
      <c r="AQ20">
        <f t="shared" si="34"/>
        <v>0</v>
      </c>
      <c r="AR20">
        <f t="shared" si="35"/>
        <v>0</v>
      </c>
      <c r="AS20">
        <f t="shared" si="36"/>
        <v>0</v>
      </c>
      <c r="AT20">
        <f t="shared" si="37"/>
        <v>0</v>
      </c>
      <c r="AU20">
        <f t="shared" si="38"/>
        <v>0</v>
      </c>
      <c r="AV20">
        <f t="shared" si="39"/>
        <v>0</v>
      </c>
      <c r="AW20">
        <f t="shared" si="40"/>
        <v>0</v>
      </c>
      <c r="AX20">
        <f t="shared" si="41"/>
        <v>0</v>
      </c>
      <c r="AZ20">
        <f t="shared" si="42"/>
        <v>0</v>
      </c>
      <c r="BA20">
        <f t="shared" si="43"/>
        <v>0</v>
      </c>
      <c r="BB20">
        <f t="shared" si="44"/>
        <v>0</v>
      </c>
      <c r="BC20">
        <f t="shared" si="45"/>
        <v>0</v>
      </c>
      <c r="BD20">
        <f t="shared" si="46"/>
        <v>0</v>
      </c>
      <c r="BE20">
        <f t="shared" si="47"/>
        <v>0</v>
      </c>
      <c r="BF20">
        <f t="shared" si="48"/>
        <v>0</v>
      </c>
    </row>
    <row r="21" spans="2:58">
      <c r="B21" s="1" t="s">
        <v>18</v>
      </c>
      <c r="C21" s="9">
        <v>100000</v>
      </c>
      <c r="D21" s="9"/>
      <c r="E21" s="1" t="s">
        <v>1</v>
      </c>
      <c r="F21" s="1">
        <v>1</v>
      </c>
      <c r="G21" s="5" t="s">
        <v>187</v>
      </c>
      <c r="H21" s="6" t="s">
        <v>825</v>
      </c>
      <c r="I21" s="6" t="s">
        <v>177</v>
      </c>
      <c r="J21">
        <f t="shared" si="1"/>
        <v>0</v>
      </c>
      <c r="K21">
        <f t="shared" si="5"/>
        <v>0</v>
      </c>
      <c r="L21">
        <f t="shared" si="2"/>
        <v>0</v>
      </c>
      <c r="M21">
        <f t="shared" si="6"/>
        <v>0</v>
      </c>
      <c r="N21">
        <f t="shared" si="3"/>
        <v>0</v>
      </c>
      <c r="O21">
        <f t="shared" si="7"/>
        <v>0</v>
      </c>
      <c r="P21">
        <f t="shared" si="4"/>
        <v>100000</v>
      </c>
      <c r="Q21">
        <f t="shared" si="8"/>
        <v>1</v>
      </c>
      <c r="R21">
        <f t="shared" si="9"/>
        <v>0</v>
      </c>
      <c r="S21">
        <f t="shared" si="10"/>
        <v>0</v>
      </c>
      <c r="T21">
        <f t="shared" si="11"/>
        <v>0</v>
      </c>
      <c r="U21">
        <f t="shared" si="12"/>
        <v>0</v>
      </c>
      <c r="V21">
        <f t="shared" si="13"/>
        <v>0</v>
      </c>
      <c r="W21">
        <f t="shared" si="14"/>
        <v>0</v>
      </c>
      <c r="X21">
        <f t="shared" si="15"/>
        <v>0</v>
      </c>
      <c r="Y21">
        <f t="shared" si="16"/>
        <v>0</v>
      </c>
      <c r="Z21">
        <f t="shared" si="17"/>
        <v>100000</v>
      </c>
      <c r="AA21">
        <f t="shared" si="18"/>
        <v>0</v>
      </c>
      <c r="AB21">
        <f t="shared" si="19"/>
        <v>0</v>
      </c>
      <c r="AC21">
        <f t="shared" si="20"/>
        <v>0</v>
      </c>
      <c r="AD21">
        <f t="shared" si="21"/>
        <v>0</v>
      </c>
      <c r="AE21">
        <f t="shared" si="22"/>
        <v>0</v>
      </c>
      <c r="AF21">
        <f t="shared" si="23"/>
        <v>0</v>
      </c>
      <c r="AG21">
        <f t="shared" si="24"/>
        <v>0</v>
      </c>
      <c r="AH21">
        <f t="shared" si="25"/>
        <v>0</v>
      </c>
      <c r="AI21">
        <f t="shared" si="26"/>
        <v>0</v>
      </c>
      <c r="AJ21">
        <f t="shared" si="27"/>
        <v>0</v>
      </c>
      <c r="AK21">
        <f t="shared" si="28"/>
        <v>0</v>
      </c>
      <c r="AL21">
        <f t="shared" si="29"/>
        <v>0</v>
      </c>
      <c r="AM21">
        <f t="shared" si="30"/>
        <v>0</v>
      </c>
      <c r="AN21">
        <f t="shared" si="31"/>
        <v>0</v>
      </c>
      <c r="AO21">
        <f t="shared" si="32"/>
        <v>0</v>
      </c>
      <c r="AP21">
        <f t="shared" si="33"/>
        <v>0</v>
      </c>
      <c r="AQ21">
        <f t="shared" si="34"/>
        <v>0</v>
      </c>
      <c r="AR21">
        <f t="shared" si="35"/>
        <v>0</v>
      </c>
      <c r="AS21">
        <f t="shared" si="36"/>
        <v>0</v>
      </c>
      <c r="AT21">
        <f t="shared" si="37"/>
        <v>0</v>
      </c>
      <c r="AU21">
        <f t="shared" si="38"/>
        <v>0</v>
      </c>
      <c r="AV21">
        <f t="shared" si="39"/>
        <v>0</v>
      </c>
      <c r="AW21">
        <f t="shared" si="40"/>
        <v>0</v>
      </c>
      <c r="AX21">
        <f t="shared" si="41"/>
        <v>0</v>
      </c>
      <c r="AZ21">
        <f t="shared" si="42"/>
        <v>0</v>
      </c>
      <c r="BA21">
        <f t="shared" si="43"/>
        <v>0</v>
      </c>
      <c r="BB21">
        <f t="shared" si="44"/>
        <v>0</v>
      </c>
      <c r="BC21">
        <f t="shared" si="45"/>
        <v>0</v>
      </c>
      <c r="BD21">
        <f t="shared" si="46"/>
        <v>0</v>
      </c>
      <c r="BE21">
        <f t="shared" si="47"/>
        <v>0</v>
      </c>
      <c r="BF21">
        <f t="shared" si="48"/>
        <v>0</v>
      </c>
    </row>
    <row r="22" spans="2:58">
      <c r="B22" s="1" t="s">
        <v>20</v>
      </c>
      <c r="C22" s="9">
        <v>27270</v>
      </c>
      <c r="D22" s="9"/>
      <c r="E22" s="1" t="s">
        <v>1</v>
      </c>
      <c r="F22" s="1">
        <v>1</v>
      </c>
      <c r="G22" s="5" t="s">
        <v>188</v>
      </c>
      <c r="H22" s="6" t="s">
        <v>826</v>
      </c>
      <c r="I22" s="6" t="s">
        <v>177</v>
      </c>
      <c r="J22">
        <f t="shared" si="1"/>
        <v>0</v>
      </c>
      <c r="K22">
        <f t="shared" si="5"/>
        <v>0</v>
      </c>
      <c r="L22">
        <f t="shared" si="2"/>
        <v>0</v>
      </c>
      <c r="M22">
        <f t="shared" si="6"/>
        <v>0</v>
      </c>
      <c r="N22">
        <f t="shared" si="3"/>
        <v>0</v>
      </c>
      <c r="O22">
        <f t="shared" si="7"/>
        <v>0</v>
      </c>
      <c r="P22">
        <f t="shared" si="4"/>
        <v>27270</v>
      </c>
      <c r="Q22">
        <f t="shared" si="8"/>
        <v>1</v>
      </c>
      <c r="R22">
        <f t="shared" si="9"/>
        <v>0</v>
      </c>
      <c r="S22">
        <f t="shared" si="10"/>
        <v>0</v>
      </c>
      <c r="T22">
        <f t="shared" si="11"/>
        <v>0</v>
      </c>
      <c r="U22">
        <f t="shared" si="12"/>
        <v>0</v>
      </c>
      <c r="V22">
        <f t="shared" si="13"/>
        <v>0</v>
      </c>
      <c r="W22">
        <f t="shared" si="14"/>
        <v>0</v>
      </c>
      <c r="X22">
        <f t="shared" si="15"/>
        <v>0</v>
      </c>
      <c r="Y22">
        <f t="shared" si="16"/>
        <v>0</v>
      </c>
      <c r="Z22">
        <f t="shared" si="17"/>
        <v>0</v>
      </c>
      <c r="AA22">
        <f t="shared" si="18"/>
        <v>27270</v>
      </c>
      <c r="AB22">
        <f t="shared" si="19"/>
        <v>0</v>
      </c>
      <c r="AC22">
        <f t="shared" si="20"/>
        <v>0</v>
      </c>
      <c r="AD22">
        <f t="shared" si="21"/>
        <v>0</v>
      </c>
      <c r="AE22">
        <f t="shared" si="22"/>
        <v>0</v>
      </c>
      <c r="AF22">
        <f t="shared" si="23"/>
        <v>0</v>
      </c>
      <c r="AG22">
        <f t="shared" si="24"/>
        <v>0</v>
      </c>
      <c r="AH22">
        <f t="shared" si="25"/>
        <v>0</v>
      </c>
      <c r="AI22">
        <f t="shared" si="26"/>
        <v>0</v>
      </c>
      <c r="AJ22">
        <f t="shared" si="27"/>
        <v>0</v>
      </c>
      <c r="AK22">
        <f t="shared" si="28"/>
        <v>0</v>
      </c>
      <c r="AL22">
        <f t="shared" si="29"/>
        <v>0</v>
      </c>
      <c r="AM22">
        <f t="shared" si="30"/>
        <v>0</v>
      </c>
      <c r="AN22">
        <f t="shared" si="31"/>
        <v>0</v>
      </c>
      <c r="AO22">
        <f t="shared" si="32"/>
        <v>0</v>
      </c>
      <c r="AP22">
        <f t="shared" si="33"/>
        <v>0</v>
      </c>
      <c r="AQ22">
        <f t="shared" si="34"/>
        <v>0</v>
      </c>
      <c r="AR22">
        <f t="shared" si="35"/>
        <v>0</v>
      </c>
      <c r="AS22">
        <f t="shared" si="36"/>
        <v>0</v>
      </c>
      <c r="AT22">
        <f t="shared" si="37"/>
        <v>0</v>
      </c>
      <c r="AU22">
        <f t="shared" si="38"/>
        <v>0</v>
      </c>
      <c r="AV22">
        <f t="shared" si="39"/>
        <v>0</v>
      </c>
      <c r="AW22">
        <f t="shared" si="40"/>
        <v>0</v>
      </c>
      <c r="AX22">
        <f t="shared" si="41"/>
        <v>0</v>
      </c>
      <c r="AZ22">
        <f t="shared" si="42"/>
        <v>0</v>
      </c>
      <c r="BA22">
        <f t="shared" si="43"/>
        <v>0</v>
      </c>
      <c r="BB22">
        <f t="shared" si="44"/>
        <v>0</v>
      </c>
      <c r="BC22">
        <f t="shared" si="45"/>
        <v>0</v>
      </c>
      <c r="BD22">
        <f t="shared" si="46"/>
        <v>0</v>
      </c>
      <c r="BE22">
        <f t="shared" si="47"/>
        <v>0</v>
      </c>
      <c r="BF22">
        <f t="shared" si="48"/>
        <v>0</v>
      </c>
    </row>
    <row r="23" spans="2:58">
      <c r="B23" s="1" t="s">
        <v>21</v>
      </c>
      <c r="C23" s="9">
        <v>50000</v>
      </c>
      <c r="D23" s="9"/>
      <c r="E23" s="1" t="s">
        <v>1</v>
      </c>
      <c r="F23" s="1">
        <v>1</v>
      </c>
      <c r="G23" s="5" t="s">
        <v>202</v>
      </c>
      <c r="H23" s="6" t="s">
        <v>824</v>
      </c>
      <c r="I23" s="6" t="s">
        <v>177</v>
      </c>
      <c r="J23">
        <f t="shared" si="1"/>
        <v>0</v>
      </c>
      <c r="K23">
        <f t="shared" si="5"/>
        <v>0</v>
      </c>
      <c r="L23">
        <f t="shared" si="2"/>
        <v>0</v>
      </c>
      <c r="M23">
        <f t="shared" si="6"/>
        <v>0</v>
      </c>
      <c r="N23">
        <f t="shared" si="3"/>
        <v>0</v>
      </c>
      <c r="O23">
        <f t="shared" si="7"/>
        <v>0</v>
      </c>
      <c r="P23">
        <f t="shared" si="4"/>
        <v>50000</v>
      </c>
      <c r="Q23">
        <f t="shared" si="8"/>
        <v>1</v>
      </c>
      <c r="R23">
        <f t="shared" si="9"/>
        <v>0</v>
      </c>
      <c r="S23">
        <f t="shared" si="10"/>
        <v>0</v>
      </c>
      <c r="T23">
        <f t="shared" si="11"/>
        <v>0</v>
      </c>
      <c r="U23">
        <f t="shared" si="12"/>
        <v>0</v>
      </c>
      <c r="V23">
        <f t="shared" si="13"/>
        <v>0</v>
      </c>
      <c r="W23">
        <f t="shared" si="14"/>
        <v>0</v>
      </c>
      <c r="X23">
        <f t="shared" si="15"/>
        <v>0</v>
      </c>
      <c r="Y23">
        <f t="shared" si="16"/>
        <v>0</v>
      </c>
      <c r="Z23">
        <f t="shared" si="17"/>
        <v>0</v>
      </c>
      <c r="AA23">
        <f t="shared" si="18"/>
        <v>0</v>
      </c>
      <c r="AB23">
        <f t="shared" si="19"/>
        <v>50000</v>
      </c>
      <c r="AC23">
        <f t="shared" si="20"/>
        <v>0</v>
      </c>
      <c r="AD23">
        <f t="shared" si="21"/>
        <v>0</v>
      </c>
      <c r="AE23">
        <f t="shared" si="22"/>
        <v>0</v>
      </c>
      <c r="AF23">
        <f t="shared" si="23"/>
        <v>0</v>
      </c>
      <c r="AG23">
        <f t="shared" si="24"/>
        <v>0</v>
      </c>
      <c r="AH23">
        <f t="shared" si="25"/>
        <v>0</v>
      </c>
      <c r="AI23">
        <f t="shared" si="26"/>
        <v>0</v>
      </c>
      <c r="AJ23">
        <f t="shared" si="27"/>
        <v>0</v>
      </c>
      <c r="AK23">
        <f t="shared" si="28"/>
        <v>0</v>
      </c>
      <c r="AL23">
        <f t="shared" si="29"/>
        <v>0</v>
      </c>
      <c r="AM23">
        <f t="shared" si="30"/>
        <v>0</v>
      </c>
      <c r="AN23">
        <f t="shared" si="31"/>
        <v>0</v>
      </c>
      <c r="AO23">
        <f t="shared" si="32"/>
        <v>0</v>
      </c>
      <c r="AP23">
        <f t="shared" si="33"/>
        <v>0</v>
      </c>
      <c r="AQ23">
        <f t="shared" si="34"/>
        <v>0</v>
      </c>
      <c r="AR23">
        <f t="shared" si="35"/>
        <v>0</v>
      </c>
      <c r="AS23">
        <f t="shared" si="36"/>
        <v>0</v>
      </c>
      <c r="AT23">
        <f t="shared" si="37"/>
        <v>0</v>
      </c>
      <c r="AU23">
        <f t="shared" si="38"/>
        <v>0</v>
      </c>
      <c r="AV23">
        <f t="shared" si="39"/>
        <v>0</v>
      </c>
      <c r="AW23">
        <f t="shared" si="40"/>
        <v>0</v>
      </c>
      <c r="AX23">
        <f t="shared" si="41"/>
        <v>0</v>
      </c>
      <c r="AZ23">
        <f t="shared" si="42"/>
        <v>0</v>
      </c>
      <c r="BA23">
        <f t="shared" si="43"/>
        <v>0</v>
      </c>
      <c r="BB23">
        <f t="shared" si="44"/>
        <v>0</v>
      </c>
      <c r="BC23">
        <f t="shared" si="45"/>
        <v>0</v>
      </c>
      <c r="BD23">
        <f t="shared" si="46"/>
        <v>0</v>
      </c>
      <c r="BE23">
        <f t="shared" si="47"/>
        <v>0</v>
      </c>
      <c r="BF23">
        <f t="shared" si="48"/>
        <v>0</v>
      </c>
    </row>
    <row r="24" spans="2:58">
      <c r="B24" s="1" t="s">
        <v>22</v>
      </c>
      <c r="C24" s="9">
        <v>50000</v>
      </c>
      <c r="D24" s="9"/>
      <c r="E24" s="1" t="s">
        <v>1</v>
      </c>
      <c r="F24" s="1">
        <v>1</v>
      </c>
      <c r="G24" s="5" t="s">
        <v>189</v>
      </c>
      <c r="H24" s="6" t="s">
        <v>850</v>
      </c>
      <c r="I24" s="6" t="s">
        <v>177</v>
      </c>
      <c r="J24">
        <f t="shared" si="1"/>
        <v>0</v>
      </c>
      <c r="K24">
        <f t="shared" si="5"/>
        <v>0</v>
      </c>
      <c r="L24">
        <f t="shared" si="2"/>
        <v>0</v>
      </c>
      <c r="M24">
        <f t="shared" si="6"/>
        <v>0</v>
      </c>
      <c r="N24">
        <f t="shared" si="3"/>
        <v>0</v>
      </c>
      <c r="O24">
        <f t="shared" si="7"/>
        <v>0</v>
      </c>
      <c r="P24">
        <f t="shared" si="4"/>
        <v>50000</v>
      </c>
      <c r="Q24">
        <f t="shared" si="8"/>
        <v>1</v>
      </c>
      <c r="R24">
        <f t="shared" si="9"/>
        <v>0</v>
      </c>
      <c r="S24">
        <f t="shared" si="10"/>
        <v>0</v>
      </c>
      <c r="T24">
        <f t="shared" si="11"/>
        <v>0</v>
      </c>
      <c r="U24">
        <f t="shared" si="12"/>
        <v>0</v>
      </c>
      <c r="V24">
        <f t="shared" si="13"/>
        <v>0</v>
      </c>
      <c r="W24">
        <f t="shared" si="14"/>
        <v>0</v>
      </c>
      <c r="X24">
        <f t="shared" si="15"/>
        <v>0</v>
      </c>
      <c r="Y24">
        <f t="shared" si="16"/>
        <v>0</v>
      </c>
      <c r="Z24">
        <f t="shared" si="17"/>
        <v>0</v>
      </c>
      <c r="AA24">
        <f t="shared" si="18"/>
        <v>0</v>
      </c>
      <c r="AB24">
        <f t="shared" si="19"/>
        <v>0</v>
      </c>
      <c r="AC24">
        <f t="shared" si="20"/>
        <v>50000</v>
      </c>
      <c r="AD24">
        <f t="shared" si="21"/>
        <v>0</v>
      </c>
      <c r="AE24">
        <f t="shared" si="22"/>
        <v>0</v>
      </c>
      <c r="AF24">
        <f t="shared" si="23"/>
        <v>0</v>
      </c>
      <c r="AG24">
        <f t="shared" si="24"/>
        <v>0</v>
      </c>
      <c r="AH24">
        <f t="shared" si="25"/>
        <v>0</v>
      </c>
      <c r="AI24">
        <f t="shared" si="26"/>
        <v>0</v>
      </c>
      <c r="AJ24">
        <f t="shared" si="27"/>
        <v>0</v>
      </c>
      <c r="AK24">
        <f t="shared" si="28"/>
        <v>0</v>
      </c>
      <c r="AL24">
        <f t="shared" si="29"/>
        <v>0</v>
      </c>
      <c r="AM24">
        <f t="shared" si="30"/>
        <v>0</v>
      </c>
      <c r="AN24">
        <f t="shared" si="31"/>
        <v>0</v>
      </c>
      <c r="AO24">
        <f t="shared" si="32"/>
        <v>0</v>
      </c>
      <c r="AP24">
        <f t="shared" si="33"/>
        <v>0</v>
      </c>
      <c r="AQ24">
        <f t="shared" si="34"/>
        <v>0</v>
      </c>
      <c r="AR24">
        <f t="shared" si="35"/>
        <v>0</v>
      </c>
      <c r="AS24">
        <f t="shared" si="36"/>
        <v>0</v>
      </c>
      <c r="AT24">
        <f t="shared" si="37"/>
        <v>0</v>
      </c>
      <c r="AU24">
        <f t="shared" si="38"/>
        <v>0</v>
      </c>
      <c r="AV24">
        <f t="shared" si="39"/>
        <v>0</v>
      </c>
      <c r="AW24">
        <f t="shared" si="40"/>
        <v>0</v>
      </c>
      <c r="AX24">
        <f t="shared" si="41"/>
        <v>0</v>
      </c>
      <c r="AZ24">
        <f t="shared" si="42"/>
        <v>0</v>
      </c>
      <c r="BA24">
        <f t="shared" si="43"/>
        <v>0</v>
      </c>
      <c r="BB24">
        <f t="shared" si="44"/>
        <v>0</v>
      </c>
      <c r="BC24">
        <f t="shared" si="45"/>
        <v>0</v>
      </c>
      <c r="BD24">
        <f t="shared" si="46"/>
        <v>0</v>
      </c>
      <c r="BE24">
        <f t="shared" si="47"/>
        <v>0</v>
      </c>
      <c r="BF24">
        <f t="shared" si="48"/>
        <v>0</v>
      </c>
    </row>
    <row r="25" spans="2:58">
      <c r="B25" s="1" t="s">
        <v>23</v>
      </c>
      <c r="C25" s="9">
        <v>200000</v>
      </c>
      <c r="D25" s="9"/>
      <c r="E25" s="1" t="s">
        <v>1</v>
      </c>
      <c r="F25" s="1">
        <v>1</v>
      </c>
      <c r="G25" s="5" t="s">
        <v>190</v>
      </c>
      <c r="H25" s="5" t="s">
        <v>793</v>
      </c>
      <c r="I25" s="6" t="s">
        <v>780</v>
      </c>
      <c r="J25">
        <f t="shared" si="1"/>
        <v>0</v>
      </c>
      <c r="K25">
        <f t="shared" si="5"/>
        <v>0</v>
      </c>
      <c r="L25">
        <f t="shared" si="2"/>
        <v>200000</v>
      </c>
      <c r="M25">
        <f t="shared" si="6"/>
        <v>1</v>
      </c>
      <c r="N25">
        <f t="shared" si="3"/>
        <v>0</v>
      </c>
      <c r="O25">
        <f t="shared" si="7"/>
        <v>0</v>
      </c>
      <c r="P25">
        <f t="shared" si="4"/>
        <v>0</v>
      </c>
      <c r="Q25">
        <f t="shared" si="8"/>
        <v>0</v>
      </c>
      <c r="R25">
        <f t="shared" si="9"/>
        <v>0</v>
      </c>
      <c r="S25">
        <f t="shared" si="10"/>
        <v>0</v>
      </c>
      <c r="T25">
        <f t="shared" si="11"/>
        <v>0</v>
      </c>
      <c r="U25">
        <f t="shared" si="12"/>
        <v>0</v>
      </c>
      <c r="V25">
        <f t="shared" si="13"/>
        <v>0</v>
      </c>
      <c r="W25">
        <f t="shared" si="14"/>
        <v>0</v>
      </c>
      <c r="X25">
        <f t="shared" si="15"/>
        <v>0</v>
      </c>
      <c r="Y25">
        <f t="shared" si="16"/>
        <v>0</v>
      </c>
      <c r="Z25">
        <f t="shared" si="17"/>
        <v>0</v>
      </c>
      <c r="AA25">
        <f t="shared" si="18"/>
        <v>0</v>
      </c>
      <c r="AB25">
        <f t="shared" si="19"/>
        <v>0</v>
      </c>
      <c r="AC25">
        <f t="shared" si="20"/>
        <v>0</v>
      </c>
      <c r="AD25">
        <f t="shared" si="21"/>
        <v>200000</v>
      </c>
      <c r="AE25">
        <f t="shared" si="22"/>
        <v>0</v>
      </c>
      <c r="AF25">
        <f t="shared" si="23"/>
        <v>0</v>
      </c>
      <c r="AG25">
        <f t="shared" si="24"/>
        <v>0</v>
      </c>
      <c r="AH25">
        <f t="shared" si="25"/>
        <v>0</v>
      </c>
      <c r="AI25">
        <f t="shared" si="26"/>
        <v>0</v>
      </c>
      <c r="AJ25">
        <f t="shared" si="27"/>
        <v>0</v>
      </c>
      <c r="AK25">
        <f t="shared" si="28"/>
        <v>0</v>
      </c>
      <c r="AL25">
        <f t="shared" si="29"/>
        <v>0</v>
      </c>
      <c r="AM25">
        <f t="shared" si="30"/>
        <v>0</v>
      </c>
      <c r="AN25">
        <f t="shared" si="31"/>
        <v>0</v>
      </c>
      <c r="AO25">
        <f t="shared" si="32"/>
        <v>0</v>
      </c>
      <c r="AP25">
        <f t="shared" si="33"/>
        <v>0</v>
      </c>
      <c r="AQ25">
        <f t="shared" si="34"/>
        <v>0</v>
      </c>
      <c r="AR25">
        <f t="shared" si="35"/>
        <v>0</v>
      </c>
      <c r="AS25">
        <f t="shared" si="36"/>
        <v>0</v>
      </c>
      <c r="AT25">
        <f t="shared" si="37"/>
        <v>0</v>
      </c>
      <c r="AU25">
        <f t="shared" si="38"/>
        <v>0</v>
      </c>
      <c r="AV25">
        <f t="shared" si="39"/>
        <v>0</v>
      </c>
      <c r="AW25">
        <f t="shared" si="40"/>
        <v>0</v>
      </c>
      <c r="AX25">
        <f t="shared" si="41"/>
        <v>0</v>
      </c>
      <c r="AZ25">
        <f t="shared" si="42"/>
        <v>0</v>
      </c>
      <c r="BA25">
        <f t="shared" si="43"/>
        <v>0</v>
      </c>
      <c r="BB25">
        <f t="shared" si="44"/>
        <v>0</v>
      </c>
      <c r="BC25">
        <f t="shared" si="45"/>
        <v>0</v>
      </c>
      <c r="BD25">
        <f t="shared" si="46"/>
        <v>0</v>
      </c>
      <c r="BE25">
        <f t="shared" si="47"/>
        <v>0</v>
      </c>
      <c r="BF25">
        <f t="shared" si="48"/>
        <v>0</v>
      </c>
    </row>
    <row r="26" spans="2:58">
      <c r="B26" s="1" t="s">
        <v>24</v>
      </c>
      <c r="C26" s="9">
        <v>2400</v>
      </c>
      <c r="D26" s="9"/>
      <c r="E26" s="1" t="s">
        <v>1</v>
      </c>
      <c r="F26" s="1">
        <v>1</v>
      </c>
      <c r="G26" s="5" t="s">
        <v>795</v>
      </c>
      <c r="H26" s="5" t="s">
        <v>796</v>
      </c>
      <c r="I26" s="6" t="s">
        <v>780</v>
      </c>
      <c r="J26">
        <f t="shared" si="1"/>
        <v>0</v>
      </c>
      <c r="K26">
        <f t="shared" si="5"/>
        <v>0</v>
      </c>
      <c r="L26">
        <f t="shared" si="2"/>
        <v>2400</v>
      </c>
      <c r="M26">
        <f t="shared" si="6"/>
        <v>1</v>
      </c>
      <c r="N26">
        <f t="shared" si="3"/>
        <v>0</v>
      </c>
      <c r="O26">
        <f t="shared" si="7"/>
        <v>0</v>
      </c>
      <c r="P26">
        <f t="shared" si="4"/>
        <v>0</v>
      </c>
      <c r="Q26">
        <f t="shared" si="8"/>
        <v>0</v>
      </c>
      <c r="R26">
        <f t="shared" si="9"/>
        <v>0</v>
      </c>
      <c r="S26">
        <f t="shared" si="10"/>
        <v>0</v>
      </c>
      <c r="T26">
        <f t="shared" si="11"/>
        <v>0</v>
      </c>
      <c r="U26">
        <f t="shared" si="12"/>
        <v>0</v>
      </c>
      <c r="V26">
        <f t="shared" si="13"/>
        <v>0</v>
      </c>
      <c r="W26">
        <f t="shared" si="14"/>
        <v>0</v>
      </c>
      <c r="X26">
        <f t="shared" si="15"/>
        <v>0</v>
      </c>
      <c r="Y26">
        <f t="shared" si="16"/>
        <v>0</v>
      </c>
      <c r="Z26">
        <f t="shared" si="17"/>
        <v>0</v>
      </c>
      <c r="AA26">
        <f t="shared" si="18"/>
        <v>0</v>
      </c>
      <c r="AB26">
        <f t="shared" si="19"/>
        <v>0</v>
      </c>
      <c r="AC26">
        <f t="shared" si="20"/>
        <v>0</v>
      </c>
      <c r="AD26">
        <f t="shared" si="21"/>
        <v>0</v>
      </c>
      <c r="AE26">
        <f t="shared" si="22"/>
        <v>2400</v>
      </c>
      <c r="AF26">
        <f t="shared" si="23"/>
        <v>0</v>
      </c>
      <c r="AG26">
        <f t="shared" si="24"/>
        <v>0</v>
      </c>
      <c r="AH26">
        <f t="shared" si="25"/>
        <v>0</v>
      </c>
      <c r="AI26">
        <f t="shared" si="26"/>
        <v>0</v>
      </c>
      <c r="AJ26">
        <f t="shared" si="27"/>
        <v>0</v>
      </c>
      <c r="AK26">
        <f t="shared" si="28"/>
        <v>0</v>
      </c>
      <c r="AL26">
        <f t="shared" si="29"/>
        <v>0</v>
      </c>
      <c r="AM26">
        <f t="shared" si="30"/>
        <v>0</v>
      </c>
      <c r="AN26">
        <f t="shared" si="31"/>
        <v>0</v>
      </c>
      <c r="AO26">
        <f t="shared" si="32"/>
        <v>0</v>
      </c>
      <c r="AP26">
        <f t="shared" si="33"/>
        <v>0</v>
      </c>
      <c r="AQ26">
        <f t="shared" si="34"/>
        <v>0</v>
      </c>
      <c r="AR26">
        <f t="shared" si="35"/>
        <v>0</v>
      </c>
      <c r="AS26">
        <f t="shared" si="36"/>
        <v>0</v>
      </c>
      <c r="AT26">
        <f t="shared" si="37"/>
        <v>0</v>
      </c>
      <c r="AU26">
        <f t="shared" si="38"/>
        <v>0</v>
      </c>
      <c r="AV26">
        <f t="shared" si="39"/>
        <v>0</v>
      </c>
      <c r="AW26">
        <f t="shared" si="40"/>
        <v>0</v>
      </c>
      <c r="AX26">
        <f t="shared" si="41"/>
        <v>0</v>
      </c>
      <c r="AZ26">
        <f t="shared" si="42"/>
        <v>0</v>
      </c>
      <c r="BA26">
        <f t="shared" si="43"/>
        <v>0</v>
      </c>
      <c r="BB26">
        <f t="shared" si="44"/>
        <v>0</v>
      </c>
      <c r="BC26">
        <f t="shared" si="45"/>
        <v>0</v>
      </c>
      <c r="BD26">
        <f t="shared" si="46"/>
        <v>0</v>
      </c>
      <c r="BE26">
        <f t="shared" si="47"/>
        <v>0</v>
      </c>
      <c r="BF26">
        <f t="shared" si="48"/>
        <v>0</v>
      </c>
    </row>
    <row r="27" spans="2:58">
      <c r="B27" s="1" t="s">
        <v>25</v>
      </c>
      <c r="C27" s="9">
        <v>500000</v>
      </c>
      <c r="D27" s="9"/>
      <c r="E27" s="1" t="s">
        <v>1</v>
      </c>
      <c r="F27" s="1">
        <v>1</v>
      </c>
      <c r="G27" s="5" t="s">
        <v>179</v>
      </c>
      <c r="H27" s="5" t="s">
        <v>797</v>
      </c>
      <c r="I27" s="6" t="s">
        <v>177</v>
      </c>
      <c r="J27">
        <f t="shared" si="1"/>
        <v>0</v>
      </c>
      <c r="K27">
        <f t="shared" si="5"/>
        <v>0</v>
      </c>
      <c r="L27">
        <f t="shared" si="2"/>
        <v>0</v>
      </c>
      <c r="M27">
        <f t="shared" si="6"/>
        <v>0</v>
      </c>
      <c r="N27">
        <f t="shared" si="3"/>
        <v>0</v>
      </c>
      <c r="O27">
        <f t="shared" si="7"/>
        <v>0</v>
      </c>
      <c r="P27">
        <f t="shared" si="4"/>
        <v>500000</v>
      </c>
      <c r="Q27">
        <f t="shared" si="8"/>
        <v>1</v>
      </c>
      <c r="R27">
        <f t="shared" si="9"/>
        <v>500000</v>
      </c>
      <c r="S27">
        <f t="shared" si="10"/>
        <v>0</v>
      </c>
      <c r="T27">
        <f t="shared" si="11"/>
        <v>0</v>
      </c>
      <c r="U27">
        <f t="shared" si="12"/>
        <v>0</v>
      </c>
      <c r="V27">
        <f t="shared" si="13"/>
        <v>0</v>
      </c>
      <c r="W27">
        <f t="shared" si="14"/>
        <v>0</v>
      </c>
      <c r="X27">
        <f t="shared" si="15"/>
        <v>0</v>
      </c>
      <c r="Y27">
        <f t="shared" si="16"/>
        <v>0</v>
      </c>
      <c r="Z27">
        <f t="shared" si="17"/>
        <v>0</v>
      </c>
      <c r="AA27">
        <f t="shared" si="18"/>
        <v>0</v>
      </c>
      <c r="AB27">
        <f t="shared" si="19"/>
        <v>0</v>
      </c>
      <c r="AC27">
        <f t="shared" si="20"/>
        <v>0</v>
      </c>
      <c r="AD27">
        <f t="shared" si="21"/>
        <v>0</v>
      </c>
      <c r="AE27">
        <f t="shared" si="22"/>
        <v>0</v>
      </c>
      <c r="AF27">
        <f t="shared" si="23"/>
        <v>0</v>
      </c>
      <c r="AG27">
        <f t="shared" si="24"/>
        <v>0</v>
      </c>
      <c r="AH27">
        <f t="shared" si="25"/>
        <v>0</v>
      </c>
      <c r="AI27">
        <f t="shared" si="26"/>
        <v>0</v>
      </c>
      <c r="AJ27">
        <f t="shared" si="27"/>
        <v>0</v>
      </c>
      <c r="AK27">
        <f t="shared" si="28"/>
        <v>0</v>
      </c>
      <c r="AL27">
        <f t="shared" si="29"/>
        <v>0</v>
      </c>
      <c r="AM27">
        <f t="shared" si="30"/>
        <v>0</v>
      </c>
      <c r="AN27">
        <f t="shared" si="31"/>
        <v>0</v>
      </c>
      <c r="AO27">
        <f t="shared" si="32"/>
        <v>0</v>
      </c>
      <c r="AP27">
        <f t="shared" si="33"/>
        <v>0</v>
      </c>
      <c r="AQ27">
        <f t="shared" si="34"/>
        <v>0</v>
      </c>
      <c r="AR27">
        <f t="shared" si="35"/>
        <v>0</v>
      </c>
      <c r="AS27">
        <f t="shared" si="36"/>
        <v>0</v>
      </c>
      <c r="AT27">
        <f t="shared" si="37"/>
        <v>0</v>
      </c>
      <c r="AU27">
        <f t="shared" si="38"/>
        <v>0</v>
      </c>
      <c r="AV27">
        <f t="shared" si="39"/>
        <v>0</v>
      </c>
      <c r="AW27">
        <f t="shared" si="40"/>
        <v>0</v>
      </c>
      <c r="AX27">
        <f t="shared" si="41"/>
        <v>0</v>
      </c>
      <c r="AZ27">
        <f t="shared" si="42"/>
        <v>0</v>
      </c>
      <c r="BA27">
        <f t="shared" si="43"/>
        <v>0</v>
      </c>
      <c r="BB27">
        <f t="shared" si="44"/>
        <v>0</v>
      </c>
      <c r="BC27">
        <f t="shared" si="45"/>
        <v>0</v>
      </c>
      <c r="BD27">
        <f t="shared" si="46"/>
        <v>0</v>
      </c>
      <c r="BE27">
        <f t="shared" si="47"/>
        <v>0</v>
      </c>
      <c r="BF27">
        <f t="shared" si="48"/>
        <v>0</v>
      </c>
    </row>
    <row r="28" spans="2:58" ht="30">
      <c r="B28" s="1" t="s">
        <v>27</v>
      </c>
      <c r="C28" s="9">
        <v>144936</v>
      </c>
      <c r="D28" s="9"/>
      <c r="E28" s="1" t="s">
        <v>1</v>
      </c>
      <c r="F28" s="1">
        <v>1</v>
      </c>
      <c r="G28" s="5" t="s">
        <v>185</v>
      </c>
      <c r="H28" s="5" t="s">
        <v>798</v>
      </c>
      <c r="I28" s="6" t="s">
        <v>794</v>
      </c>
      <c r="J28">
        <f t="shared" si="1"/>
        <v>144936</v>
      </c>
      <c r="K28">
        <f t="shared" si="5"/>
        <v>1</v>
      </c>
      <c r="L28">
        <f t="shared" si="2"/>
        <v>0</v>
      </c>
      <c r="M28">
        <f t="shared" si="6"/>
        <v>0</v>
      </c>
      <c r="N28">
        <f t="shared" si="3"/>
        <v>0</v>
      </c>
      <c r="O28">
        <f t="shared" si="7"/>
        <v>0</v>
      </c>
      <c r="P28">
        <f t="shared" si="4"/>
        <v>0</v>
      </c>
      <c r="Q28">
        <f t="shared" si="8"/>
        <v>0</v>
      </c>
      <c r="R28">
        <f t="shared" si="9"/>
        <v>0</v>
      </c>
      <c r="S28">
        <f t="shared" si="10"/>
        <v>0</v>
      </c>
      <c r="T28">
        <f t="shared" si="11"/>
        <v>0</v>
      </c>
      <c r="U28">
        <f t="shared" si="12"/>
        <v>0</v>
      </c>
      <c r="V28">
        <f t="shared" si="13"/>
        <v>0</v>
      </c>
      <c r="W28">
        <f t="shared" si="14"/>
        <v>144936</v>
      </c>
      <c r="X28">
        <f t="shared" si="15"/>
        <v>0</v>
      </c>
      <c r="Y28">
        <f t="shared" si="16"/>
        <v>0</v>
      </c>
      <c r="Z28">
        <f t="shared" si="17"/>
        <v>0</v>
      </c>
      <c r="AA28">
        <f t="shared" si="18"/>
        <v>0</v>
      </c>
      <c r="AB28">
        <f t="shared" si="19"/>
        <v>0</v>
      </c>
      <c r="AC28">
        <f t="shared" si="20"/>
        <v>0</v>
      </c>
      <c r="AD28">
        <f t="shared" si="21"/>
        <v>0</v>
      </c>
      <c r="AE28">
        <f t="shared" si="22"/>
        <v>0</v>
      </c>
      <c r="AF28">
        <f t="shared" si="23"/>
        <v>0</v>
      </c>
      <c r="AG28">
        <f t="shared" si="24"/>
        <v>0</v>
      </c>
      <c r="AH28">
        <f t="shared" si="25"/>
        <v>0</v>
      </c>
      <c r="AI28">
        <f t="shared" si="26"/>
        <v>0</v>
      </c>
      <c r="AJ28">
        <f t="shared" si="27"/>
        <v>0</v>
      </c>
      <c r="AK28">
        <f t="shared" si="28"/>
        <v>0</v>
      </c>
      <c r="AL28">
        <f t="shared" si="29"/>
        <v>0</v>
      </c>
      <c r="AM28">
        <f t="shared" si="30"/>
        <v>0</v>
      </c>
      <c r="AN28">
        <f t="shared" si="31"/>
        <v>0</v>
      </c>
      <c r="AO28">
        <f t="shared" si="32"/>
        <v>0</v>
      </c>
      <c r="AP28">
        <f t="shared" si="33"/>
        <v>0</v>
      </c>
      <c r="AQ28">
        <f t="shared" si="34"/>
        <v>0</v>
      </c>
      <c r="AR28">
        <f t="shared" si="35"/>
        <v>0</v>
      </c>
      <c r="AS28">
        <f t="shared" si="36"/>
        <v>0</v>
      </c>
      <c r="AT28">
        <f t="shared" si="37"/>
        <v>0</v>
      </c>
      <c r="AU28">
        <f t="shared" si="38"/>
        <v>0</v>
      </c>
      <c r="AV28">
        <f t="shared" si="39"/>
        <v>0</v>
      </c>
      <c r="AW28">
        <f t="shared" si="40"/>
        <v>0</v>
      </c>
      <c r="AX28">
        <f t="shared" si="41"/>
        <v>0</v>
      </c>
      <c r="AZ28">
        <f t="shared" si="42"/>
        <v>0</v>
      </c>
      <c r="BA28">
        <f t="shared" si="43"/>
        <v>0</v>
      </c>
      <c r="BB28">
        <f t="shared" si="44"/>
        <v>0</v>
      </c>
      <c r="BC28">
        <f t="shared" si="45"/>
        <v>0</v>
      </c>
      <c r="BD28">
        <f t="shared" si="46"/>
        <v>0</v>
      </c>
      <c r="BE28">
        <f t="shared" si="47"/>
        <v>0</v>
      </c>
      <c r="BF28">
        <f t="shared" si="48"/>
        <v>0</v>
      </c>
    </row>
    <row r="29" spans="2:58" ht="30">
      <c r="B29" s="1" t="s">
        <v>28</v>
      </c>
      <c r="C29" s="9">
        <v>20000</v>
      </c>
      <c r="D29" s="9"/>
      <c r="E29" s="1" t="s">
        <v>1</v>
      </c>
      <c r="F29" s="1">
        <v>1</v>
      </c>
      <c r="G29" s="5" t="s">
        <v>183</v>
      </c>
      <c r="H29" s="6" t="s">
        <v>799</v>
      </c>
      <c r="I29" s="6" t="s">
        <v>177</v>
      </c>
      <c r="J29">
        <f t="shared" si="1"/>
        <v>0</v>
      </c>
      <c r="K29">
        <f t="shared" si="5"/>
        <v>0</v>
      </c>
      <c r="L29">
        <f t="shared" si="2"/>
        <v>0</v>
      </c>
      <c r="M29">
        <f t="shared" si="6"/>
        <v>0</v>
      </c>
      <c r="N29">
        <f t="shared" si="3"/>
        <v>0</v>
      </c>
      <c r="O29">
        <f t="shared" si="7"/>
        <v>0</v>
      </c>
      <c r="P29">
        <f t="shared" si="4"/>
        <v>20000</v>
      </c>
      <c r="Q29">
        <f t="shared" si="8"/>
        <v>1</v>
      </c>
      <c r="R29">
        <f t="shared" si="9"/>
        <v>0</v>
      </c>
      <c r="S29">
        <f t="shared" si="10"/>
        <v>0</v>
      </c>
      <c r="T29">
        <f t="shared" si="11"/>
        <v>0</v>
      </c>
      <c r="U29">
        <f t="shared" si="12"/>
        <v>0</v>
      </c>
      <c r="V29">
        <f t="shared" si="13"/>
        <v>20000</v>
      </c>
      <c r="W29">
        <f t="shared" si="14"/>
        <v>0</v>
      </c>
      <c r="X29">
        <f t="shared" si="15"/>
        <v>0</v>
      </c>
      <c r="Y29">
        <f t="shared" si="16"/>
        <v>0</v>
      </c>
      <c r="Z29">
        <f t="shared" si="17"/>
        <v>0</v>
      </c>
      <c r="AA29">
        <f t="shared" si="18"/>
        <v>0</v>
      </c>
      <c r="AB29">
        <f t="shared" si="19"/>
        <v>0</v>
      </c>
      <c r="AC29">
        <f t="shared" si="20"/>
        <v>0</v>
      </c>
      <c r="AD29">
        <f t="shared" si="21"/>
        <v>0</v>
      </c>
      <c r="AE29">
        <f t="shared" si="22"/>
        <v>0</v>
      </c>
      <c r="AF29">
        <f t="shared" si="23"/>
        <v>0</v>
      </c>
      <c r="AG29">
        <f t="shared" si="24"/>
        <v>0</v>
      </c>
      <c r="AH29">
        <f t="shared" si="25"/>
        <v>0</v>
      </c>
      <c r="AI29">
        <f t="shared" si="26"/>
        <v>0</v>
      </c>
      <c r="AJ29">
        <f t="shared" si="27"/>
        <v>0</v>
      </c>
      <c r="AK29">
        <f t="shared" si="28"/>
        <v>0</v>
      </c>
      <c r="AL29">
        <f t="shared" si="29"/>
        <v>0</v>
      </c>
      <c r="AM29">
        <f t="shared" si="30"/>
        <v>0</v>
      </c>
      <c r="AN29">
        <f t="shared" si="31"/>
        <v>0</v>
      </c>
      <c r="AO29">
        <f t="shared" si="32"/>
        <v>0</v>
      </c>
      <c r="AP29">
        <f t="shared" si="33"/>
        <v>0</v>
      </c>
      <c r="AQ29">
        <f t="shared" si="34"/>
        <v>0</v>
      </c>
      <c r="AR29">
        <f t="shared" si="35"/>
        <v>0</v>
      </c>
      <c r="AS29">
        <f t="shared" si="36"/>
        <v>0</v>
      </c>
      <c r="AT29">
        <f t="shared" si="37"/>
        <v>0</v>
      </c>
      <c r="AU29">
        <f t="shared" si="38"/>
        <v>0</v>
      </c>
      <c r="AV29">
        <f t="shared" si="39"/>
        <v>0</v>
      </c>
      <c r="AW29">
        <f t="shared" si="40"/>
        <v>0</v>
      </c>
      <c r="AX29">
        <f t="shared" si="41"/>
        <v>0</v>
      </c>
      <c r="AZ29">
        <f t="shared" si="42"/>
        <v>0</v>
      </c>
      <c r="BA29">
        <f t="shared" si="43"/>
        <v>0</v>
      </c>
      <c r="BB29">
        <f t="shared" si="44"/>
        <v>0</v>
      </c>
      <c r="BC29">
        <f t="shared" si="45"/>
        <v>0</v>
      </c>
      <c r="BD29">
        <f t="shared" si="46"/>
        <v>0</v>
      </c>
      <c r="BE29">
        <f t="shared" si="47"/>
        <v>0</v>
      </c>
      <c r="BF29">
        <f t="shared" si="48"/>
        <v>0</v>
      </c>
    </row>
    <row r="30" spans="2:58">
      <c r="B30" s="1" t="s">
        <v>30</v>
      </c>
      <c r="C30" s="9">
        <v>455471</v>
      </c>
      <c r="D30" s="9"/>
      <c r="E30" s="1" t="s">
        <v>1</v>
      </c>
      <c r="F30" s="1">
        <v>1</v>
      </c>
      <c r="G30" s="5" t="s">
        <v>197</v>
      </c>
      <c r="H30" s="6" t="s">
        <v>800</v>
      </c>
      <c r="I30" s="6" t="s">
        <v>794</v>
      </c>
      <c r="J30">
        <f t="shared" si="1"/>
        <v>455471</v>
      </c>
      <c r="K30">
        <f t="shared" si="5"/>
        <v>1</v>
      </c>
      <c r="L30">
        <f t="shared" si="2"/>
        <v>0</v>
      </c>
      <c r="M30">
        <f t="shared" si="6"/>
        <v>0</v>
      </c>
      <c r="N30">
        <f t="shared" si="3"/>
        <v>0</v>
      </c>
      <c r="O30">
        <f t="shared" si="7"/>
        <v>0</v>
      </c>
      <c r="P30">
        <f t="shared" si="4"/>
        <v>0</v>
      </c>
      <c r="Q30">
        <f t="shared" si="8"/>
        <v>0</v>
      </c>
      <c r="R30">
        <f t="shared" si="9"/>
        <v>0</v>
      </c>
      <c r="S30">
        <f t="shared" si="10"/>
        <v>0</v>
      </c>
      <c r="T30">
        <f t="shared" si="11"/>
        <v>0</v>
      </c>
      <c r="U30">
        <f t="shared" si="12"/>
        <v>0</v>
      </c>
      <c r="V30">
        <f t="shared" si="13"/>
        <v>0</v>
      </c>
      <c r="W30">
        <f t="shared" si="14"/>
        <v>0</v>
      </c>
      <c r="X30">
        <f t="shared" si="15"/>
        <v>0</v>
      </c>
      <c r="Y30">
        <f t="shared" si="16"/>
        <v>0</v>
      </c>
      <c r="Z30">
        <f t="shared" si="17"/>
        <v>0</v>
      </c>
      <c r="AA30">
        <f t="shared" si="18"/>
        <v>0</v>
      </c>
      <c r="AB30">
        <f t="shared" si="19"/>
        <v>0</v>
      </c>
      <c r="AC30">
        <f t="shared" si="20"/>
        <v>0</v>
      </c>
      <c r="AD30">
        <f t="shared" si="21"/>
        <v>0</v>
      </c>
      <c r="AE30">
        <f t="shared" si="22"/>
        <v>0</v>
      </c>
      <c r="AF30">
        <f t="shared" si="23"/>
        <v>455471</v>
      </c>
      <c r="AG30">
        <f t="shared" si="24"/>
        <v>0</v>
      </c>
      <c r="AH30">
        <f t="shared" si="25"/>
        <v>0</v>
      </c>
      <c r="AI30">
        <f t="shared" si="26"/>
        <v>0</v>
      </c>
      <c r="AJ30">
        <f t="shared" si="27"/>
        <v>0</v>
      </c>
      <c r="AK30">
        <f t="shared" si="28"/>
        <v>0</v>
      </c>
      <c r="AL30">
        <f t="shared" si="29"/>
        <v>0</v>
      </c>
      <c r="AM30">
        <f t="shared" si="30"/>
        <v>0</v>
      </c>
      <c r="AN30">
        <f t="shared" si="31"/>
        <v>0</v>
      </c>
      <c r="AO30">
        <f t="shared" si="32"/>
        <v>0</v>
      </c>
      <c r="AP30">
        <f t="shared" si="33"/>
        <v>0</v>
      </c>
      <c r="AQ30">
        <f t="shared" si="34"/>
        <v>0</v>
      </c>
      <c r="AR30">
        <f t="shared" si="35"/>
        <v>0</v>
      </c>
      <c r="AS30">
        <f t="shared" si="36"/>
        <v>0</v>
      </c>
      <c r="AT30">
        <f t="shared" si="37"/>
        <v>0</v>
      </c>
      <c r="AU30">
        <f t="shared" si="38"/>
        <v>0</v>
      </c>
      <c r="AV30">
        <f t="shared" si="39"/>
        <v>0</v>
      </c>
      <c r="AW30">
        <f t="shared" si="40"/>
        <v>0</v>
      </c>
      <c r="AX30">
        <f t="shared" si="41"/>
        <v>0</v>
      </c>
      <c r="AZ30">
        <f t="shared" si="42"/>
        <v>0</v>
      </c>
      <c r="BA30">
        <f t="shared" si="43"/>
        <v>0</v>
      </c>
      <c r="BB30">
        <f t="shared" si="44"/>
        <v>0</v>
      </c>
      <c r="BC30">
        <f t="shared" si="45"/>
        <v>0</v>
      </c>
      <c r="BD30">
        <f t="shared" si="46"/>
        <v>0</v>
      </c>
      <c r="BE30">
        <f t="shared" si="47"/>
        <v>0</v>
      </c>
      <c r="BF30">
        <f t="shared" si="48"/>
        <v>0</v>
      </c>
    </row>
    <row r="31" spans="2:58" ht="30">
      <c r="B31" s="1" t="s">
        <v>31</v>
      </c>
      <c r="C31" s="9">
        <v>4260</v>
      </c>
      <c r="D31" s="9"/>
      <c r="E31" s="1" t="s">
        <v>1</v>
      </c>
      <c r="F31" s="1">
        <v>1</v>
      </c>
      <c r="G31" s="5" t="s">
        <v>801</v>
      </c>
      <c r="H31" s="6" t="s">
        <v>802</v>
      </c>
      <c r="I31" s="6" t="s">
        <v>177</v>
      </c>
      <c r="J31">
        <f t="shared" si="1"/>
        <v>0</v>
      </c>
      <c r="K31">
        <f t="shared" si="5"/>
        <v>0</v>
      </c>
      <c r="L31">
        <f t="shared" si="2"/>
        <v>0</v>
      </c>
      <c r="M31">
        <f t="shared" si="6"/>
        <v>0</v>
      </c>
      <c r="N31">
        <f t="shared" si="3"/>
        <v>0</v>
      </c>
      <c r="O31">
        <f t="shared" si="7"/>
        <v>0</v>
      </c>
      <c r="P31">
        <f t="shared" si="4"/>
        <v>4260</v>
      </c>
      <c r="Q31">
        <f t="shared" si="8"/>
        <v>1</v>
      </c>
      <c r="R31">
        <f t="shared" si="9"/>
        <v>0</v>
      </c>
      <c r="S31">
        <f t="shared" si="10"/>
        <v>0</v>
      </c>
      <c r="T31">
        <f t="shared" si="11"/>
        <v>0</v>
      </c>
      <c r="U31">
        <f t="shared" si="12"/>
        <v>0</v>
      </c>
      <c r="V31">
        <f t="shared" si="13"/>
        <v>0</v>
      </c>
      <c r="W31">
        <f t="shared" si="14"/>
        <v>0</v>
      </c>
      <c r="X31">
        <f t="shared" si="15"/>
        <v>0</v>
      </c>
      <c r="Y31">
        <f t="shared" si="16"/>
        <v>0</v>
      </c>
      <c r="Z31">
        <f t="shared" si="17"/>
        <v>0</v>
      </c>
      <c r="AA31">
        <f t="shared" si="18"/>
        <v>0</v>
      </c>
      <c r="AB31">
        <f t="shared" si="19"/>
        <v>0</v>
      </c>
      <c r="AC31">
        <f t="shared" si="20"/>
        <v>0</v>
      </c>
      <c r="AD31">
        <f t="shared" si="21"/>
        <v>0</v>
      </c>
      <c r="AE31">
        <f t="shared" si="22"/>
        <v>0</v>
      </c>
      <c r="AF31">
        <f t="shared" si="23"/>
        <v>0</v>
      </c>
      <c r="AG31">
        <f t="shared" si="24"/>
        <v>4260</v>
      </c>
      <c r="AH31">
        <f t="shared" si="25"/>
        <v>0</v>
      </c>
      <c r="AI31">
        <f t="shared" si="26"/>
        <v>0</v>
      </c>
      <c r="AJ31">
        <f t="shared" si="27"/>
        <v>0</v>
      </c>
      <c r="AK31">
        <f t="shared" si="28"/>
        <v>0</v>
      </c>
      <c r="AL31">
        <f t="shared" si="29"/>
        <v>0</v>
      </c>
      <c r="AM31">
        <f t="shared" si="30"/>
        <v>0</v>
      </c>
      <c r="AN31">
        <f t="shared" si="31"/>
        <v>0</v>
      </c>
      <c r="AO31">
        <f t="shared" si="32"/>
        <v>0</v>
      </c>
      <c r="AP31">
        <f t="shared" si="33"/>
        <v>0</v>
      </c>
      <c r="AQ31">
        <f t="shared" si="34"/>
        <v>0</v>
      </c>
      <c r="AR31">
        <f t="shared" si="35"/>
        <v>0</v>
      </c>
      <c r="AS31">
        <f t="shared" si="36"/>
        <v>0</v>
      </c>
      <c r="AT31">
        <f t="shared" si="37"/>
        <v>0</v>
      </c>
      <c r="AU31">
        <f t="shared" si="38"/>
        <v>0</v>
      </c>
      <c r="AV31">
        <f t="shared" si="39"/>
        <v>0</v>
      </c>
      <c r="AW31">
        <f t="shared" si="40"/>
        <v>0</v>
      </c>
      <c r="AX31">
        <f t="shared" si="41"/>
        <v>0</v>
      </c>
      <c r="AZ31">
        <f t="shared" si="42"/>
        <v>0</v>
      </c>
      <c r="BA31">
        <f t="shared" si="43"/>
        <v>0</v>
      </c>
      <c r="BB31">
        <f t="shared" si="44"/>
        <v>0</v>
      </c>
      <c r="BC31">
        <f t="shared" si="45"/>
        <v>0</v>
      </c>
      <c r="BD31">
        <f t="shared" si="46"/>
        <v>0</v>
      </c>
      <c r="BE31">
        <f t="shared" si="47"/>
        <v>0</v>
      </c>
      <c r="BF31">
        <f t="shared" si="48"/>
        <v>0</v>
      </c>
    </row>
    <row r="32" spans="2:58">
      <c r="B32" s="1" t="s">
        <v>32</v>
      </c>
      <c r="C32" s="9">
        <v>178397</v>
      </c>
      <c r="D32" s="9"/>
      <c r="E32" s="1" t="s">
        <v>1</v>
      </c>
      <c r="F32" s="1">
        <v>1</v>
      </c>
      <c r="G32" s="5" t="s">
        <v>803</v>
      </c>
      <c r="H32" s="6" t="s">
        <v>804</v>
      </c>
      <c r="I32" s="6" t="s">
        <v>794</v>
      </c>
      <c r="J32">
        <f t="shared" si="1"/>
        <v>178397</v>
      </c>
      <c r="K32">
        <f t="shared" si="5"/>
        <v>1</v>
      </c>
      <c r="L32">
        <f t="shared" si="2"/>
        <v>0</v>
      </c>
      <c r="M32">
        <f t="shared" si="6"/>
        <v>0</v>
      </c>
      <c r="N32">
        <f t="shared" si="3"/>
        <v>0</v>
      </c>
      <c r="O32">
        <f t="shared" si="7"/>
        <v>0</v>
      </c>
      <c r="P32">
        <f t="shared" si="4"/>
        <v>0</v>
      </c>
      <c r="Q32">
        <f t="shared" si="8"/>
        <v>0</v>
      </c>
      <c r="R32">
        <f t="shared" si="9"/>
        <v>0</v>
      </c>
      <c r="S32">
        <f t="shared" si="10"/>
        <v>0</v>
      </c>
      <c r="T32">
        <f t="shared" si="11"/>
        <v>0</v>
      </c>
      <c r="U32">
        <f t="shared" si="12"/>
        <v>0</v>
      </c>
      <c r="V32">
        <f t="shared" si="13"/>
        <v>0</v>
      </c>
      <c r="W32">
        <f t="shared" si="14"/>
        <v>0</v>
      </c>
      <c r="X32">
        <f t="shared" si="15"/>
        <v>0</v>
      </c>
      <c r="Y32">
        <f t="shared" si="16"/>
        <v>0</v>
      </c>
      <c r="Z32">
        <f t="shared" si="17"/>
        <v>0</v>
      </c>
      <c r="AA32">
        <f t="shared" si="18"/>
        <v>0</v>
      </c>
      <c r="AB32">
        <f t="shared" si="19"/>
        <v>0</v>
      </c>
      <c r="AC32">
        <f t="shared" si="20"/>
        <v>0</v>
      </c>
      <c r="AD32">
        <f t="shared" si="21"/>
        <v>0</v>
      </c>
      <c r="AE32">
        <f t="shared" si="22"/>
        <v>0</v>
      </c>
      <c r="AF32">
        <f t="shared" si="23"/>
        <v>0</v>
      </c>
      <c r="AG32">
        <f t="shared" si="24"/>
        <v>0</v>
      </c>
      <c r="AH32">
        <f t="shared" si="25"/>
        <v>178397</v>
      </c>
      <c r="AI32">
        <f t="shared" si="26"/>
        <v>0</v>
      </c>
      <c r="AJ32">
        <f t="shared" si="27"/>
        <v>0</v>
      </c>
      <c r="AK32">
        <f t="shared" si="28"/>
        <v>0</v>
      </c>
      <c r="AL32">
        <f t="shared" si="29"/>
        <v>0</v>
      </c>
      <c r="AM32">
        <f t="shared" si="30"/>
        <v>0</v>
      </c>
      <c r="AN32">
        <f t="shared" si="31"/>
        <v>0</v>
      </c>
      <c r="AO32">
        <f t="shared" si="32"/>
        <v>0</v>
      </c>
      <c r="AP32">
        <f t="shared" si="33"/>
        <v>0</v>
      </c>
      <c r="AQ32">
        <f t="shared" si="34"/>
        <v>0</v>
      </c>
      <c r="AR32">
        <f t="shared" si="35"/>
        <v>0</v>
      </c>
      <c r="AS32">
        <f t="shared" si="36"/>
        <v>0</v>
      </c>
      <c r="AT32">
        <f t="shared" si="37"/>
        <v>0</v>
      </c>
      <c r="AU32">
        <f t="shared" si="38"/>
        <v>0</v>
      </c>
      <c r="AV32">
        <f t="shared" si="39"/>
        <v>0</v>
      </c>
      <c r="AW32">
        <f t="shared" si="40"/>
        <v>0</v>
      </c>
      <c r="AX32">
        <f t="shared" si="41"/>
        <v>0</v>
      </c>
      <c r="AZ32">
        <f t="shared" si="42"/>
        <v>0</v>
      </c>
      <c r="BA32">
        <f t="shared" si="43"/>
        <v>0</v>
      </c>
      <c r="BB32">
        <f t="shared" si="44"/>
        <v>0</v>
      </c>
      <c r="BC32">
        <f t="shared" si="45"/>
        <v>0</v>
      </c>
      <c r="BD32">
        <f t="shared" si="46"/>
        <v>0</v>
      </c>
      <c r="BE32">
        <f t="shared" si="47"/>
        <v>0</v>
      </c>
      <c r="BF32">
        <f t="shared" si="48"/>
        <v>0</v>
      </c>
    </row>
    <row r="33" spans="2:58">
      <c r="B33" s="1" t="s">
        <v>33</v>
      </c>
      <c r="C33" s="9">
        <v>75000</v>
      </c>
      <c r="D33" s="9"/>
      <c r="E33" s="1" t="s">
        <v>1</v>
      </c>
      <c r="F33" s="1">
        <v>1</v>
      </c>
      <c r="G33" s="5" t="s">
        <v>194</v>
      </c>
      <c r="H33" s="6" t="s">
        <v>805</v>
      </c>
      <c r="I33" s="6" t="s">
        <v>780</v>
      </c>
      <c r="J33">
        <f t="shared" si="1"/>
        <v>0</v>
      </c>
      <c r="K33">
        <f t="shared" si="5"/>
        <v>0</v>
      </c>
      <c r="L33">
        <f t="shared" si="2"/>
        <v>75000</v>
      </c>
      <c r="M33">
        <f t="shared" si="6"/>
        <v>1</v>
      </c>
      <c r="N33">
        <f t="shared" si="3"/>
        <v>0</v>
      </c>
      <c r="O33">
        <f t="shared" si="7"/>
        <v>0</v>
      </c>
      <c r="P33">
        <f t="shared" si="4"/>
        <v>0</v>
      </c>
      <c r="Q33">
        <f t="shared" si="8"/>
        <v>0</v>
      </c>
      <c r="R33">
        <f t="shared" si="9"/>
        <v>0</v>
      </c>
      <c r="S33">
        <f t="shared" si="10"/>
        <v>0</v>
      </c>
      <c r="T33">
        <f t="shared" si="11"/>
        <v>0</v>
      </c>
      <c r="U33">
        <f t="shared" si="12"/>
        <v>0</v>
      </c>
      <c r="V33">
        <f t="shared" si="13"/>
        <v>0</v>
      </c>
      <c r="W33">
        <f t="shared" si="14"/>
        <v>0</v>
      </c>
      <c r="X33">
        <f t="shared" si="15"/>
        <v>0</v>
      </c>
      <c r="Y33">
        <f t="shared" si="16"/>
        <v>0</v>
      </c>
      <c r="Z33">
        <f t="shared" si="17"/>
        <v>0</v>
      </c>
      <c r="AA33">
        <f t="shared" si="18"/>
        <v>0</v>
      </c>
      <c r="AB33">
        <f t="shared" si="19"/>
        <v>0</v>
      </c>
      <c r="AC33">
        <f t="shared" si="20"/>
        <v>0</v>
      </c>
      <c r="AD33">
        <f t="shared" si="21"/>
        <v>0</v>
      </c>
      <c r="AE33">
        <f t="shared" si="22"/>
        <v>0</v>
      </c>
      <c r="AF33">
        <f t="shared" si="23"/>
        <v>0</v>
      </c>
      <c r="AG33">
        <f t="shared" si="24"/>
        <v>0</v>
      </c>
      <c r="AH33">
        <f t="shared" si="25"/>
        <v>0</v>
      </c>
      <c r="AI33">
        <f t="shared" si="26"/>
        <v>75000</v>
      </c>
      <c r="AJ33">
        <f t="shared" si="27"/>
        <v>0</v>
      </c>
      <c r="AK33">
        <f t="shared" si="28"/>
        <v>0</v>
      </c>
      <c r="AL33">
        <f t="shared" si="29"/>
        <v>0</v>
      </c>
      <c r="AM33">
        <f t="shared" si="30"/>
        <v>0</v>
      </c>
      <c r="AN33">
        <f t="shared" si="31"/>
        <v>0</v>
      </c>
      <c r="AO33">
        <f t="shared" si="32"/>
        <v>0</v>
      </c>
      <c r="AP33">
        <f t="shared" si="33"/>
        <v>0</v>
      </c>
      <c r="AQ33">
        <f t="shared" si="34"/>
        <v>0</v>
      </c>
      <c r="AR33">
        <f t="shared" si="35"/>
        <v>0</v>
      </c>
      <c r="AS33">
        <f t="shared" si="36"/>
        <v>0</v>
      </c>
      <c r="AT33">
        <f t="shared" si="37"/>
        <v>0</v>
      </c>
      <c r="AU33">
        <f t="shared" si="38"/>
        <v>0</v>
      </c>
      <c r="AV33">
        <f t="shared" si="39"/>
        <v>0</v>
      </c>
      <c r="AW33">
        <f t="shared" si="40"/>
        <v>0</v>
      </c>
      <c r="AX33">
        <f t="shared" si="41"/>
        <v>0</v>
      </c>
      <c r="AZ33">
        <f t="shared" si="42"/>
        <v>0</v>
      </c>
      <c r="BA33">
        <f t="shared" si="43"/>
        <v>0</v>
      </c>
      <c r="BB33">
        <f t="shared" si="44"/>
        <v>0</v>
      </c>
      <c r="BC33">
        <f t="shared" si="45"/>
        <v>0</v>
      </c>
      <c r="BD33">
        <f t="shared" si="46"/>
        <v>0</v>
      </c>
      <c r="BE33">
        <f t="shared" si="47"/>
        <v>0</v>
      </c>
      <c r="BF33">
        <f t="shared" si="48"/>
        <v>0</v>
      </c>
    </row>
    <row r="34" spans="2:58">
      <c r="B34" s="1" t="s">
        <v>34</v>
      </c>
      <c r="C34" s="9">
        <v>170000</v>
      </c>
      <c r="D34" s="9"/>
      <c r="E34" s="1" t="s">
        <v>1</v>
      </c>
      <c r="F34" s="1">
        <v>1</v>
      </c>
      <c r="G34" s="5" t="s">
        <v>806</v>
      </c>
      <c r="H34" s="6" t="s">
        <v>807</v>
      </c>
      <c r="I34" s="6" t="s">
        <v>780</v>
      </c>
      <c r="J34">
        <f t="shared" si="1"/>
        <v>0</v>
      </c>
      <c r="K34">
        <f t="shared" si="5"/>
        <v>0</v>
      </c>
      <c r="L34">
        <f t="shared" si="2"/>
        <v>170000</v>
      </c>
      <c r="M34">
        <f t="shared" si="6"/>
        <v>1</v>
      </c>
      <c r="N34">
        <f t="shared" si="3"/>
        <v>0</v>
      </c>
      <c r="O34">
        <f t="shared" si="7"/>
        <v>0</v>
      </c>
      <c r="P34">
        <f t="shared" si="4"/>
        <v>0</v>
      </c>
      <c r="Q34">
        <f t="shared" si="8"/>
        <v>0</v>
      </c>
      <c r="R34">
        <f t="shared" si="9"/>
        <v>0</v>
      </c>
      <c r="S34">
        <f t="shared" si="10"/>
        <v>0</v>
      </c>
      <c r="T34">
        <f t="shared" si="11"/>
        <v>0</v>
      </c>
      <c r="U34">
        <f t="shared" si="12"/>
        <v>0</v>
      </c>
      <c r="V34">
        <f t="shared" si="13"/>
        <v>0</v>
      </c>
      <c r="W34">
        <f t="shared" si="14"/>
        <v>0</v>
      </c>
      <c r="X34">
        <f t="shared" si="15"/>
        <v>0</v>
      </c>
      <c r="Y34">
        <f t="shared" si="16"/>
        <v>0</v>
      </c>
      <c r="Z34">
        <f t="shared" si="17"/>
        <v>0</v>
      </c>
      <c r="AA34">
        <f t="shared" si="18"/>
        <v>0</v>
      </c>
      <c r="AB34">
        <f t="shared" si="19"/>
        <v>0</v>
      </c>
      <c r="AC34">
        <f t="shared" si="20"/>
        <v>0</v>
      </c>
      <c r="AD34">
        <f t="shared" si="21"/>
        <v>0</v>
      </c>
      <c r="AE34">
        <f t="shared" si="22"/>
        <v>0</v>
      </c>
      <c r="AF34">
        <f t="shared" si="23"/>
        <v>0</v>
      </c>
      <c r="AG34">
        <f t="shared" si="24"/>
        <v>0</v>
      </c>
      <c r="AH34">
        <f t="shared" si="25"/>
        <v>0</v>
      </c>
      <c r="AI34">
        <f t="shared" si="26"/>
        <v>0</v>
      </c>
      <c r="AJ34">
        <f t="shared" si="27"/>
        <v>170000</v>
      </c>
      <c r="AK34">
        <f t="shared" si="28"/>
        <v>0</v>
      </c>
      <c r="AL34">
        <f t="shared" si="29"/>
        <v>0</v>
      </c>
      <c r="AM34">
        <f t="shared" si="30"/>
        <v>0</v>
      </c>
      <c r="AN34">
        <f t="shared" si="31"/>
        <v>0</v>
      </c>
      <c r="AO34">
        <f t="shared" si="32"/>
        <v>0</v>
      </c>
      <c r="AP34">
        <f t="shared" si="33"/>
        <v>0</v>
      </c>
      <c r="AQ34">
        <f t="shared" si="34"/>
        <v>0</v>
      </c>
      <c r="AR34">
        <f t="shared" si="35"/>
        <v>0</v>
      </c>
      <c r="AS34">
        <f t="shared" si="36"/>
        <v>0</v>
      </c>
      <c r="AT34">
        <f t="shared" si="37"/>
        <v>0</v>
      </c>
      <c r="AU34">
        <f t="shared" si="38"/>
        <v>0</v>
      </c>
      <c r="AV34">
        <f t="shared" si="39"/>
        <v>0</v>
      </c>
      <c r="AW34">
        <f t="shared" si="40"/>
        <v>0</v>
      </c>
      <c r="AX34">
        <f t="shared" si="41"/>
        <v>0</v>
      </c>
      <c r="AZ34">
        <f t="shared" si="42"/>
        <v>0</v>
      </c>
      <c r="BA34">
        <f t="shared" si="43"/>
        <v>0</v>
      </c>
      <c r="BB34">
        <f t="shared" si="44"/>
        <v>0</v>
      </c>
      <c r="BC34">
        <f t="shared" si="45"/>
        <v>0</v>
      </c>
      <c r="BD34">
        <f t="shared" si="46"/>
        <v>0</v>
      </c>
      <c r="BE34">
        <f t="shared" si="47"/>
        <v>0</v>
      </c>
      <c r="BF34">
        <f t="shared" si="48"/>
        <v>0</v>
      </c>
    </row>
    <row r="35" spans="2:58">
      <c r="B35" s="1" t="s">
        <v>36</v>
      </c>
      <c r="C35" s="9">
        <v>25000</v>
      </c>
      <c r="D35" s="9"/>
      <c r="E35" s="1" t="s">
        <v>1</v>
      </c>
      <c r="F35" s="1">
        <v>1</v>
      </c>
      <c r="G35" s="5" t="s">
        <v>803</v>
      </c>
      <c r="H35" s="6" t="s">
        <v>804</v>
      </c>
      <c r="I35" s="6" t="s">
        <v>794</v>
      </c>
      <c r="J35">
        <f t="shared" si="1"/>
        <v>25000</v>
      </c>
      <c r="K35">
        <f t="shared" si="5"/>
        <v>1</v>
      </c>
      <c r="L35">
        <f t="shared" si="2"/>
        <v>0</v>
      </c>
      <c r="M35">
        <f t="shared" si="6"/>
        <v>0</v>
      </c>
      <c r="N35">
        <f t="shared" si="3"/>
        <v>0</v>
      </c>
      <c r="O35">
        <f t="shared" si="7"/>
        <v>0</v>
      </c>
      <c r="P35">
        <f t="shared" si="4"/>
        <v>0</v>
      </c>
      <c r="Q35">
        <f t="shared" si="8"/>
        <v>0</v>
      </c>
      <c r="R35">
        <f t="shared" si="9"/>
        <v>0</v>
      </c>
      <c r="S35">
        <f t="shared" si="10"/>
        <v>0</v>
      </c>
      <c r="T35">
        <f t="shared" si="11"/>
        <v>0</v>
      </c>
      <c r="U35">
        <f t="shared" si="12"/>
        <v>0</v>
      </c>
      <c r="V35">
        <f t="shared" si="13"/>
        <v>0</v>
      </c>
      <c r="W35">
        <f t="shared" si="14"/>
        <v>0</v>
      </c>
      <c r="X35">
        <f t="shared" si="15"/>
        <v>0</v>
      </c>
      <c r="Y35">
        <f t="shared" si="16"/>
        <v>0</v>
      </c>
      <c r="Z35">
        <f t="shared" si="17"/>
        <v>0</v>
      </c>
      <c r="AA35">
        <f t="shared" si="18"/>
        <v>0</v>
      </c>
      <c r="AB35">
        <f t="shared" si="19"/>
        <v>0</v>
      </c>
      <c r="AC35">
        <f t="shared" si="20"/>
        <v>0</v>
      </c>
      <c r="AD35">
        <f t="shared" si="21"/>
        <v>0</v>
      </c>
      <c r="AE35">
        <f t="shared" si="22"/>
        <v>0</v>
      </c>
      <c r="AF35">
        <f t="shared" si="23"/>
        <v>0</v>
      </c>
      <c r="AG35">
        <f t="shared" si="24"/>
        <v>0</v>
      </c>
      <c r="AH35">
        <f t="shared" si="25"/>
        <v>25000</v>
      </c>
      <c r="AI35">
        <f t="shared" si="26"/>
        <v>0</v>
      </c>
      <c r="AJ35">
        <f t="shared" si="27"/>
        <v>0</v>
      </c>
      <c r="AK35">
        <f t="shared" si="28"/>
        <v>0</v>
      </c>
      <c r="AL35">
        <f t="shared" si="29"/>
        <v>0</v>
      </c>
      <c r="AM35">
        <f t="shared" si="30"/>
        <v>0</v>
      </c>
      <c r="AN35">
        <f t="shared" si="31"/>
        <v>0</v>
      </c>
      <c r="AO35">
        <f t="shared" si="32"/>
        <v>0</v>
      </c>
      <c r="AP35">
        <f t="shared" si="33"/>
        <v>0</v>
      </c>
      <c r="AQ35">
        <f t="shared" si="34"/>
        <v>0</v>
      </c>
      <c r="AR35">
        <f t="shared" si="35"/>
        <v>0</v>
      </c>
      <c r="AS35">
        <f t="shared" si="36"/>
        <v>0</v>
      </c>
      <c r="AT35">
        <f t="shared" si="37"/>
        <v>0</v>
      </c>
      <c r="AU35">
        <f t="shared" si="38"/>
        <v>0</v>
      </c>
      <c r="AV35">
        <f t="shared" si="39"/>
        <v>0</v>
      </c>
      <c r="AW35">
        <f t="shared" si="40"/>
        <v>0</v>
      </c>
      <c r="AX35">
        <f t="shared" si="41"/>
        <v>0</v>
      </c>
      <c r="AZ35">
        <f t="shared" si="42"/>
        <v>0</v>
      </c>
      <c r="BA35">
        <f t="shared" si="43"/>
        <v>0</v>
      </c>
      <c r="BB35">
        <f t="shared" si="44"/>
        <v>0</v>
      </c>
      <c r="BC35">
        <f t="shared" si="45"/>
        <v>0</v>
      </c>
      <c r="BD35">
        <f t="shared" si="46"/>
        <v>0</v>
      </c>
      <c r="BE35">
        <f t="shared" si="47"/>
        <v>0</v>
      </c>
      <c r="BF35">
        <f t="shared" si="48"/>
        <v>0</v>
      </c>
    </row>
    <row r="36" spans="2:58">
      <c r="B36" s="1" t="s">
        <v>37</v>
      </c>
      <c r="C36" s="9">
        <v>50000</v>
      </c>
      <c r="D36" s="9"/>
      <c r="E36" s="1" t="s">
        <v>1</v>
      </c>
      <c r="F36" s="1">
        <v>1</v>
      </c>
      <c r="G36" s="5" t="s">
        <v>190</v>
      </c>
      <c r="H36" s="6" t="s">
        <v>793</v>
      </c>
      <c r="I36" s="6" t="s">
        <v>780</v>
      </c>
      <c r="J36">
        <f t="shared" si="1"/>
        <v>0</v>
      </c>
      <c r="K36">
        <f t="shared" si="5"/>
        <v>0</v>
      </c>
      <c r="L36">
        <f t="shared" si="2"/>
        <v>50000</v>
      </c>
      <c r="M36">
        <f t="shared" si="6"/>
        <v>1</v>
      </c>
      <c r="N36">
        <f t="shared" si="3"/>
        <v>0</v>
      </c>
      <c r="O36">
        <f t="shared" si="7"/>
        <v>0</v>
      </c>
      <c r="P36">
        <f t="shared" si="4"/>
        <v>0</v>
      </c>
      <c r="Q36">
        <f t="shared" si="8"/>
        <v>0</v>
      </c>
      <c r="R36">
        <f t="shared" si="9"/>
        <v>0</v>
      </c>
      <c r="S36">
        <f t="shared" si="10"/>
        <v>0</v>
      </c>
      <c r="T36">
        <f t="shared" si="11"/>
        <v>0</v>
      </c>
      <c r="U36">
        <f t="shared" si="12"/>
        <v>0</v>
      </c>
      <c r="V36">
        <f t="shared" si="13"/>
        <v>0</v>
      </c>
      <c r="W36">
        <f t="shared" si="14"/>
        <v>0</v>
      </c>
      <c r="X36">
        <f t="shared" si="15"/>
        <v>0</v>
      </c>
      <c r="Y36">
        <f t="shared" si="16"/>
        <v>0</v>
      </c>
      <c r="Z36">
        <f t="shared" si="17"/>
        <v>0</v>
      </c>
      <c r="AA36">
        <f t="shared" si="18"/>
        <v>0</v>
      </c>
      <c r="AB36">
        <f t="shared" si="19"/>
        <v>0</v>
      </c>
      <c r="AC36">
        <f t="shared" si="20"/>
        <v>0</v>
      </c>
      <c r="AD36">
        <f t="shared" si="21"/>
        <v>50000</v>
      </c>
      <c r="AE36">
        <f t="shared" si="22"/>
        <v>0</v>
      </c>
      <c r="AF36">
        <f t="shared" si="23"/>
        <v>0</v>
      </c>
      <c r="AG36">
        <f t="shared" si="24"/>
        <v>0</v>
      </c>
      <c r="AH36">
        <f t="shared" si="25"/>
        <v>0</v>
      </c>
      <c r="AI36">
        <f t="shared" si="26"/>
        <v>0</v>
      </c>
      <c r="AJ36">
        <f t="shared" si="27"/>
        <v>0</v>
      </c>
      <c r="AK36">
        <f t="shared" si="28"/>
        <v>0</v>
      </c>
      <c r="AL36">
        <f t="shared" si="29"/>
        <v>0</v>
      </c>
      <c r="AM36">
        <f t="shared" si="30"/>
        <v>0</v>
      </c>
      <c r="AN36">
        <f t="shared" si="31"/>
        <v>0</v>
      </c>
      <c r="AO36">
        <f t="shared" si="32"/>
        <v>0</v>
      </c>
      <c r="AP36">
        <f t="shared" si="33"/>
        <v>0</v>
      </c>
      <c r="AQ36">
        <f t="shared" si="34"/>
        <v>0</v>
      </c>
      <c r="AR36">
        <f t="shared" si="35"/>
        <v>0</v>
      </c>
      <c r="AS36">
        <f t="shared" si="36"/>
        <v>0</v>
      </c>
      <c r="AT36">
        <f t="shared" si="37"/>
        <v>0</v>
      </c>
      <c r="AU36">
        <f t="shared" si="38"/>
        <v>0</v>
      </c>
      <c r="AV36">
        <f t="shared" si="39"/>
        <v>0</v>
      </c>
      <c r="AW36">
        <f t="shared" si="40"/>
        <v>0</v>
      </c>
      <c r="AX36">
        <f t="shared" si="41"/>
        <v>0</v>
      </c>
      <c r="AZ36">
        <f t="shared" si="42"/>
        <v>0</v>
      </c>
      <c r="BA36">
        <f t="shared" si="43"/>
        <v>0</v>
      </c>
      <c r="BB36">
        <f t="shared" si="44"/>
        <v>0</v>
      </c>
      <c r="BC36">
        <f t="shared" si="45"/>
        <v>0</v>
      </c>
      <c r="BD36">
        <f t="shared" si="46"/>
        <v>0</v>
      </c>
      <c r="BE36">
        <f t="shared" si="47"/>
        <v>0</v>
      </c>
      <c r="BF36">
        <f t="shared" si="48"/>
        <v>0</v>
      </c>
    </row>
    <row r="37" spans="2:58">
      <c r="B37" s="1" t="s">
        <v>38</v>
      </c>
      <c r="C37" s="9">
        <v>50000</v>
      </c>
      <c r="D37" s="9"/>
      <c r="E37" s="1" t="s">
        <v>1</v>
      </c>
      <c r="F37" s="1">
        <v>1</v>
      </c>
      <c r="G37" s="4" t="s">
        <v>843</v>
      </c>
      <c r="H37" s="6" t="s">
        <v>808</v>
      </c>
      <c r="I37" s="5" t="s">
        <v>780</v>
      </c>
      <c r="J37">
        <f t="shared" si="1"/>
        <v>0</v>
      </c>
      <c r="K37">
        <f t="shared" si="5"/>
        <v>0</v>
      </c>
      <c r="L37">
        <f t="shared" si="2"/>
        <v>50000</v>
      </c>
      <c r="M37">
        <f t="shared" si="6"/>
        <v>1</v>
      </c>
      <c r="N37">
        <f t="shared" si="3"/>
        <v>0</v>
      </c>
      <c r="O37">
        <f t="shared" si="7"/>
        <v>0</v>
      </c>
      <c r="P37">
        <f t="shared" si="4"/>
        <v>0</v>
      </c>
      <c r="Q37">
        <f t="shared" si="8"/>
        <v>0</v>
      </c>
      <c r="R37">
        <f t="shared" si="9"/>
        <v>0</v>
      </c>
      <c r="S37">
        <f t="shared" si="10"/>
        <v>0</v>
      </c>
      <c r="T37">
        <f t="shared" si="11"/>
        <v>0</v>
      </c>
      <c r="U37">
        <f t="shared" si="12"/>
        <v>0</v>
      </c>
      <c r="V37">
        <f t="shared" si="13"/>
        <v>0</v>
      </c>
      <c r="W37">
        <f t="shared" si="14"/>
        <v>0</v>
      </c>
      <c r="X37">
        <f t="shared" si="15"/>
        <v>0</v>
      </c>
      <c r="Y37">
        <f t="shared" si="16"/>
        <v>0</v>
      </c>
      <c r="Z37">
        <f t="shared" si="17"/>
        <v>0</v>
      </c>
      <c r="AA37">
        <f t="shared" si="18"/>
        <v>0</v>
      </c>
      <c r="AB37">
        <f t="shared" si="19"/>
        <v>0</v>
      </c>
      <c r="AC37">
        <f t="shared" si="20"/>
        <v>0</v>
      </c>
      <c r="AD37">
        <f t="shared" si="21"/>
        <v>0</v>
      </c>
      <c r="AE37">
        <f t="shared" si="22"/>
        <v>0</v>
      </c>
      <c r="AF37">
        <f t="shared" si="23"/>
        <v>0</v>
      </c>
      <c r="AG37">
        <f t="shared" si="24"/>
        <v>0</v>
      </c>
      <c r="AH37">
        <f t="shared" si="25"/>
        <v>0</v>
      </c>
      <c r="AI37">
        <f t="shared" si="26"/>
        <v>0</v>
      </c>
      <c r="AJ37">
        <f t="shared" si="27"/>
        <v>0</v>
      </c>
      <c r="AK37">
        <f t="shared" si="28"/>
        <v>50000</v>
      </c>
      <c r="AL37">
        <f t="shared" si="29"/>
        <v>0</v>
      </c>
      <c r="AM37">
        <f t="shared" si="30"/>
        <v>0</v>
      </c>
      <c r="AN37">
        <f t="shared" si="31"/>
        <v>0</v>
      </c>
      <c r="AO37">
        <f t="shared" si="32"/>
        <v>0</v>
      </c>
      <c r="AP37">
        <f t="shared" si="33"/>
        <v>0</v>
      </c>
      <c r="AQ37">
        <f t="shared" si="34"/>
        <v>0</v>
      </c>
      <c r="AR37">
        <f t="shared" si="35"/>
        <v>0</v>
      </c>
      <c r="AS37">
        <f t="shared" si="36"/>
        <v>0</v>
      </c>
      <c r="AT37">
        <f t="shared" si="37"/>
        <v>0</v>
      </c>
      <c r="AU37">
        <f t="shared" si="38"/>
        <v>0</v>
      </c>
      <c r="AV37">
        <f t="shared" si="39"/>
        <v>0</v>
      </c>
      <c r="AW37">
        <f t="shared" si="40"/>
        <v>0</v>
      </c>
      <c r="AX37">
        <f t="shared" si="41"/>
        <v>0</v>
      </c>
      <c r="AZ37">
        <f t="shared" si="42"/>
        <v>0</v>
      </c>
      <c r="BA37">
        <f t="shared" si="43"/>
        <v>0</v>
      </c>
      <c r="BB37">
        <f t="shared" si="44"/>
        <v>0</v>
      </c>
      <c r="BC37">
        <f t="shared" si="45"/>
        <v>0</v>
      </c>
      <c r="BD37">
        <f t="shared" si="46"/>
        <v>0</v>
      </c>
      <c r="BE37">
        <f t="shared" si="47"/>
        <v>0</v>
      </c>
      <c r="BF37">
        <f t="shared" si="48"/>
        <v>0</v>
      </c>
    </row>
    <row r="38" spans="2:58">
      <c r="B38" s="1" t="s">
        <v>38</v>
      </c>
      <c r="C38" s="9">
        <v>200000</v>
      </c>
      <c r="D38" s="9"/>
      <c r="E38" s="1" t="s">
        <v>1</v>
      </c>
      <c r="F38" s="1">
        <v>1</v>
      </c>
      <c r="G38" s="4" t="s">
        <v>843</v>
      </c>
      <c r="H38" s="6" t="s">
        <v>808</v>
      </c>
      <c r="I38" s="5" t="s">
        <v>780</v>
      </c>
      <c r="J38">
        <f t="shared" ref="J38:J69" si="49">IF(I38="National", C38,0)</f>
        <v>0</v>
      </c>
      <c r="K38">
        <f t="shared" si="5"/>
        <v>0</v>
      </c>
      <c r="L38">
        <f t="shared" ref="L38:L69" si="50">IF(I38="Liberal",C38,0)</f>
        <v>200000</v>
      </c>
      <c r="M38">
        <f t="shared" si="6"/>
        <v>1</v>
      </c>
      <c r="N38">
        <f t="shared" ref="N38:N69" si="51">IF(I38="IND",C38,0)</f>
        <v>0</v>
      </c>
      <c r="O38">
        <f t="shared" si="7"/>
        <v>0</v>
      </c>
      <c r="P38">
        <f t="shared" ref="P38:P69" si="52">IF(I38="Labor",C38,0)</f>
        <v>0</v>
      </c>
      <c r="Q38">
        <f t="shared" si="8"/>
        <v>0</v>
      </c>
      <c r="R38">
        <f t="shared" si="9"/>
        <v>0</v>
      </c>
      <c r="S38">
        <f t="shared" si="10"/>
        <v>0</v>
      </c>
      <c r="T38">
        <f t="shared" si="11"/>
        <v>0</v>
      </c>
      <c r="U38">
        <f t="shared" si="12"/>
        <v>0</v>
      </c>
      <c r="V38">
        <f t="shared" si="13"/>
        <v>0</v>
      </c>
      <c r="W38">
        <f t="shared" si="14"/>
        <v>0</v>
      </c>
      <c r="X38">
        <f t="shared" si="15"/>
        <v>0</v>
      </c>
      <c r="Y38">
        <f t="shared" si="16"/>
        <v>0</v>
      </c>
      <c r="Z38">
        <f t="shared" si="17"/>
        <v>0</v>
      </c>
      <c r="AA38">
        <f t="shared" si="18"/>
        <v>0</v>
      </c>
      <c r="AB38">
        <f t="shared" si="19"/>
        <v>0</v>
      </c>
      <c r="AC38">
        <f t="shared" si="20"/>
        <v>0</v>
      </c>
      <c r="AD38">
        <f t="shared" si="21"/>
        <v>0</v>
      </c>
      <c r="AE38">
        <f t="shared" si="22"/>
        <v>0</v>
      </c>
      <c r="AF38">
        <f t="shared" si="23"/>
        <v>0</v>
      </c>
      <c r="AG38">
        <f t="shared" si="24"/>
        <v>0</v>
      </c>
      <c r="AH38">
        <f t="shared" si="25"/>
        <v>0</v>
      </c>
      <c r="AI38">
        <f t="shared" si="26"/>
        <v>0</v>
      </c>
      <c r="AJ38">
        <f t="shared" si="27"/>
        <v>0</v>
      </c>
      <c r="AK38">
        <f t="shared" si="28"/>
        <v>200000</v>
      </c>
      <c r="AL38">
        <f t="shared" si="29"/>
        <v>0</v>
      </c>
      <c r="AM38">
        <f t="shared" si="30"/>
        <v>0</v>
      </c>
      <c r="AN38">
        <f t="shared" si="31"/>
        <v>0</v>
      </c>
      <c r="AO38">
        <f t="shared" si="32"/>
        <v>0</v>
      </c>
      <c r="AP38">
        <f t="shared" si="33"/>
        <v>0</v>
      </c>
      <c r="AQ38">
        <f t="shared" si="34"/>
        <v>0</v>
      </c>
      <c r="AR38">
        <f t="shared" si="35"/>
        <v>0</v>
      </c>
      <c r="AS38">
        <f t="shared" si="36"/>
        <v>0</v>
      </c>
      <c r="AT38">
        <f t="shared" si="37"/>
        <v>0</v>
      </c>
      <c r="AU38">
        <f t="shared" si="38"/>
        <v>0</v>
      </c>
      <c r="AV38">
        <f t="shared" si="39"/>
        <v>0</v>
      </c>
      <c r="AW38">
        <f t="shared" si="40"/>
        <v>0</v>
      </c>
      <c r="AX38">
        <f t="shared" si="41"/>
        <v>0</v>
      </c>
      <c r="AZ38">
        <f t="shared" si="42"/>
        <v>0</v>
      </c>
      <c r="BA38">
        <f t="shared" si="43"/>
        <v>0</v>
      </c>
      <c r="BB38">
        <f t="shared" si="44"/>
        <v>0</v>
      </c>
      <c r="BC38">
        <f t="shared" si="45"/>
        <v>0</v>
      </c>
      <c r="BD38">
        <f t="shared" si="46"/>
        <v>0</v>
      </c>
      <c r="BE38">
        <f t="shared" si="47"/>
        <v>0</v>
      </c>
      <c r="BF38">
        <f t="shared" si="48"/>
        <v>0</v>
      </c>
    </row>
    <row r="39" spans="2:58" ht="30">
      <c r="B39" s="1" t="s">
        <v>39</v>
      </c>
      <c r="C39" s="9">
        <v>104624</v>
      </c>
      <c r="D39" s="9"/>
      <c r="E39" s="1" t="s">
        <v>1</v>
      </c>
      <c r="F39" s="1">
        <v>1</v>
      </c>
      <c r="G39" s="4" t="s">
        <v>203</v>
      </c>
      <c r="H39" s="6" t="s">
        <v>809</v>
      </c>
      <c r="I39" s="5" t="s">
        <v>177</v>
      </c>
      <c r="J39">
        <f t="shared" si="49"/>
        <v>0</v>
      </c>
      <c r="K39">
        <f t="shared" si="5"/>
        <v>0</v>
      </c>
      <c r="L39">
        <f t="shared" si="50"/>
        <v>0</v>
      </c>
      <c r="M39">
        <f t="shared" si="6"/>
        <v>0</v>
      </c>
      <c r="N39">
        <f t="shared" si="51"/>
        <v>0</v>
      </c>
      <c r="O39">
        <f t="shared" si="7"/>
        <v>0</v>
      </c>
      <c r="P39">
        <f t="shared" si="52"/>
        <v>104624</v>
      </c>
      <c r="Q39">
        <f t="shared" si="8"/>
        <v>1</v>
      </c>
      <c r="R39">
        <f t="shared" si="9"/>
        <v>0</v>
      </c>
      <c r="S39">
        <f t="shared" si="10"/>
        <v>0</v>
      </c>
      <c r="T39">
        <f t="shared" si="11"/>
        <v>0</v>
      </c>
      <c r="U39">
        <f t="shared" si="12"/>
        <v>0</v>
      </c>
      <c r="V39">
        <f t="shared" si="13"/>
        <v>0</v>
      </c>
      <c r="W39">
        <f t="shared" si="14"/>
        <v>0</v>
      </c>
      <c r="X39">
        <f t="shared" si="15"/>
        <v>0</v>
      </c>
      <c r="Y39">
        <f t="shared" si="16"/>
        <v>0</v>
      </c>
      <c r="Z39">
        <f t="shared" si="17"/>
        <v>0</v>
      </c>
      <c r="AA39">
        <f t="shared" si="18"/>
        <v>0</v>
      </c>
      <c r="AB39">
        <f t="shared" si="19"/>
        <v>0</v>
      </c>
      <c r="AC39">
        <f t="shared" si="20"/>
        <v>0</v>
      </c>
      <c r="AD39">
        <f t="shared" si="21"/>
        <v>0</v>
      </c>
      <c r="AE39">
        <f t="shared" si="22"/>
        <v>0</v>
      </c>
      <c r="AF39">
        <f t="shared" si="23"/>
        <v>0</v>
      </c>
      <c r="AG39">
        <f t="shared" si="24"/>
        <v>0</v>
      </c>
      <c r="AH39">
        <f t="shared" si="25"/>
        <v>0</v>
      </c>
      <c r="AI39">
        <f t="shared" si="26"/>
        <v>0</v>
      </c>
      <c r="AJ39">
        <f t="shared" si="27"/>
        <v>0</v>
      </c>
      <c r="AK39">
        <f t="shared" si="28"/>
        <v>0</v>
      </c>
      <c r="AL39">
        <f t="shared" si="29"/>
        <v>104624</v>
      </c>
      <c r="AM39">
        <f t="shared" si="30"/>
        <v>0</v>
      </c>
      <c r="AN39">
        <f t="shared" si="31"/>
        <v>0</v>
      </c>
      <c r="AO39">
        <f t="shared" si="32"/>
        <v>0</v>
      </c>
      <c r="AP39">
        <f t="shared" si="33"/>
        <v>0</v>
      </c>
      <c r="AQ39">
        <f t="shared" si="34"/>
        <v>0</v>
      </c>
      <c r="AR39">
        <f t="shared" si="35"/>
        <v>0</v>
      </c>
      <c r="AS39">
        <f t="shared" si="36"/>
        <v>0</v>
      </c>
      <c r="AT39">
        <f t="shared" si="37"/>
        <v>0</v>
      </c>
      <c r="AU39">
        <f t="shared" si="38"/>
        <v>0</v>
      </c>
      <c r="AV39">
        <f t="shared" si="39"/>
        <v>0</v>
      </c>
      <c r="AW39">
        <f t="shared" si="40"/>
        <v>0</v>
      </c>
      <c r="AX39">
        <f t="shared" si="41"/>
        <v>0</v>
      </c>
      <c r="AZ39">
        <f t="shared" si="42"/>
        <v>0</v>
      </c>
      <c r="BA39">
        <f t="shared" si="43"/>
        <v>0</v>
      </c>
      <c r="BB39">
        <f t="shared" si="44"/>
        <v>0</v>
      </c>
      <c r="BC39">
        <f t="shared" si="45"/>
        <v>0</v>
      </c>
      <c r="BD39">
        <f t="shared" si="46"/>
        <v>0</v>
      </c>
      <c r="BE39">
        <f t="shared" si="47"/>
        <v>0</v>
      </c>
      <c r="BF39">
        <f t="shared" si="48"/>
        <v>0</v>
      </c>
    </row>
    <row r="40" spans="2:58" ht="30">
      <c r="B40" s="1" t="s">
        <v>40</v>
      </c>
      <c r="C40" s="9">
        <v>134210</v>
      </c>
      <c r="D40" s="9"/>
      <c r="E40" s="1" t="s">
        <v>1</v>
      </c>
      <c r="F40" s="1">
        <v>1</v>
      </c>
      <c r="G40" s="5" t="s">
        <v>801</v>
      </c>
      <c r="H40" s="6" t="s">
        <v>802</v>
      </c>
      <c r="I40" s="6" t="s">
        <v>177</v>
      </c>
      <c r="J40">
        <f t="shared" si="49"/>
        <v>0</v>
      </c>
      <c r="K40">
        <f t="shared" si="5"/>
        <v>0</v>
      </c>
      <c r="L40">
        <f t="shared" si="50"/>
        <v>0</v>
      </c>
      <c r="M40">
        <f t="shared" si="6"/>
        <v>0</v>
      </c>
      <c r="N40">
        <f t="shared" si="51"/>
        <v>0</v>
      </c>
      <c r="O40">
        <f t="shared" si="7"/>
        <v>0</v>
      </c>
      <c r="P40">
        <f t="shared" si="52"/>
        <v>134210</v>
      </c>
      <c r="Q40">
        <f t="shared" si="8"/>
        <v>1</v>
      </c>
      <c r="R40">
        <f t="shared" si="9"/>
        <v>0</v>
      </c>
      <c r="S40">
        <f t="shared" si="10"/>
        <v>0</v>
      </c>
      <c r="T40">
        <f t="shared" si="11"/>
        <v>0</v>
      </c>
      <c r="U40">
        <f t="shared" si="12"/>
        <v>0</v>
      </c>
      <c r="V40">
        <f t="shared" si="13"/>
        <v>0</v>
      </c>
      <c r="W40">
        <f t="shared" si="14"/>
        <v>0</v>
      </c>
      <c r="X40">
        <f t="shared" si="15"/>
        <v>0</v>
      </c>
      <c r="Y40">
        <f t="shared" si="16"/>
        <v>0</v>
      </c>
      <c r="Z40">
        <f t="shared" si="17"/>
        <v>0</v>
      </c>
      <c r="AA40">
        <f t="shared" si="18"/>
        <v>0</v>
      </c>
      <c r="AB40">
        <f t="shared" si="19"/>
        <v>0</v>
      </c>
      <c r="AC40">
        <f t="shared" si="20"/>
        <v>0</v>
      </c>
      <c r="AD40">
        <f t="shared" si="21"/>
        <v>0</v>
      </c>
      <c r="AE40">
        <f t="shared" si="22"/>
        <v>0</v>
      </c>
      <c r="AF40">
        <f t="shared" si="23"/>
        <v>0</v>
      </c>
      <c r="AG40">
        <f t="shared" si="24"/>
        <v>134210</v>
      </c>
      <c r="AH40">
        <f t="shared" si="25"/>
        <v>0</v>
      </c>
      <c r="AI40">
        <f t="shared" si="26"/>
        <v>0</v>
      </c>
      <c r="AJ40">
        <f t="shared" si="27"/>
        <v>0</v>
      </c>
      <c r="AK40">
        <f t="shared" si="28"/>
        <v>0</v>
      </c>
      <c r="AL40">
        <f t="shared" si="29"/>
        <v>0</v>
      </c>
      <c r="AM40">
        <f t="shared" si="30"/>
        <v>0</v>
      </c>
      <c r="AN40">
        <f t="shared" si="31"/>
        <v>0</v>
      </c>
      <c r="AO40">
        <f t="shared" si="32"/>
        <v>0</v>
      </c>
      <c r="AP40">
        <f t="shared" si="33"/>
        <v>0</v>
      </c>
      <c r="AQ40">
        <f t="shared" si="34"/>
        <v>0</v>
      </c>
      <c r="AR40">
        <f t="shared" si="35"/>
        <v>0</v>
      </c>
      <c r="AS40">
        <f t="shared" si="36"/>
        <v>0</v>
      </c>
      <c r="AT40">
        <f t="shared" si="37"/>
        <v>0</v>
      </c>
      <c r="AU40">
        <f t="shared" si="38"/>
        <v>0</v>
      </c>
      <c r="AV40">
        <f t="shared" si="39"/>
        <v>0</v>
      </c>
      <c r="AW40">
        <f t="shared" si="40"/>
        <v>0</v>
      </c>
      <c r="AX40">
        <f t="shared" si="41"/>
        <v>0</v>
      </c>
      <c r="AZ40">
        <f t="shared" si="42"/>
        <v>0</v>
      </c>
      <c r="BA40">
        <f t="shared" si="43"/>
        <v>0</v>
      </c>
      <c r="BB40">
        <f t="shared" si="44"/>
        <v>0</v>
      </c>
      <c r="BC40">
        <f t="shared" si="45"/>
        <v>0</v>
      </c>
      <c r="BD40">
        <f t="shared" si="46"/>
        <v>0</v>
      </c>
      <c r="BE40">
        <f t="shared" si="47"/>
        <v>0</v>
      </c>
      <c r="BF40">
        <f t="shared" si="48"/>
        <v>0</v>
      </c>
    </row>
    <row r="41" spans="2:58">
      <c r="B41" s="1" t="s">
        <v>41</v>
      </c>
      <c r="C41" s="9">
        <v>70000</v>
      </c>
      <c r="D41" s="9"/>
      <c r="E41" s="1" t="s">
        <v>1</v>
      </c>
      <c r="F41" s="1">
        <v>1</v>
      </c>
      <c r="G41" t="s">
        <v>198</v>
      </c>
      <c r="H41" s="6" t="s">
        <v>819</v>
      </c>
      <c r="I41" s="6" t="s">
        <v>200</v>
      </c>
      <c r="J41">
        <f t="shared" si="49"/>
        <v>0</v>
      </c>
      <c r="K41">
        <f t="shared" si="5"/>
        <v>0</v>
      </c>
      <c r="L41">
        <f t="shared" si="50"/>
        <v>0</v>
      </c>
      <c r="M41">
        <f t="shared" si="6"/>
        <v>0</v>
      </c>
      <c r="N41" s="8">
        <f t="shared" si="51"/>
        <v>70000</v>
      </c>
      <c r="O41">
        <f t="shared" si="7"/>
        <v>1</v>
      </c>
      <c r="P41">
        <f t="shared" si="52"/>
        <v>0</v>
      </c>
      <c r="Q41">
        <f t="shared" si="8"/>
        <v>0</v>
      </c>
      <c r="R41">
        <f t="shared" si="9"/>
        <v>0</v>
      </c>
      <c r="S41">
        <f t="shared" si="10"/>
        <v>0</v>
      </c>
      <c r="T41">
        <f t="shared" si="11"/>
        <v>0</v>
      </c>
      <c r="U41">
        <f t="shared" si="12"/>
        <v>0</v>
      </c>
      <c r="V41">
        <f t="shared" si="13"/>
        <v>0</v>
      </c>
      <c r="W41">
        <f t="shared" si="14"/>
        <v>0</v>
      </c>
      <c r="X41">
        <f t="shared" si="15"/>
        <v>0</v>
      </c>
      <c r="Y41">
        <f t="shared" si="16"/>
        <v>0</v>
      </c>
      <c r="Z41">
        <f t="shared" si="17"/>
        <v>0</v>
      </c>
      <c r="AA41">
        <f t="shared" si="18"/>
        <v>0</v>
      </c>
      <c r="AB41">
        <f t="shared" si="19"/>
        <v>0</v>
      </c>
      <c r="AC41">
        <f t="shared" si="20"/>
        <v>0</v>
      </c>
      <c r="AD41">
        <f t="shared" si="21"/>
        <v>0</v>
      </c>
      <c r="AE41">
        <f t="shared" si="22"/>
        <v>0</v>
      </c>
      <c r="AF41">
        <f t="shared" si="23"/>
        <v>0</v>
      </c>
      <c r="AG41">
        <f t="shared" si="24"/>
        <v>0</v>
      </c>
      <c r="AH41">
        <f t="shared" si="25"/>
        <v>0</v>
      </c>
      <c r="AI41">
        <f t="shared" si="26"/>
        <v>0</v>
      </c>
      <c r="AJ41">
        <f t="shared" si="27"/>
        <v>0</v>
      </c>
      <c r="AK41">
        <f t="shared" si="28"/>
        <v>0</v>
      </c>
      <c r="AL41">
        <f t="shared" si="29"/>
        <v>0</v>
      </c>
      <c r="AM41">
        <f t="shared" si="30"/>
        <v>70000</v>
      </c>
      <c r="AN41">
        <f t="shared" si="31"/>
        <v>0</v>
      </c>
      <c r="AO41">
        <f t="shared" si="32"/>
        <v>0</v>
      </c>
      <c r="AP41">
        <f t="shared" si="33"/>
        <v>0</v>
      </c>
      <c r="AQ41">
        <f t="shared" si="34"/>
        <v>0</v>
      </c>
      <c r="AR41">
        <f t="shared" si="35"/>
        <v>0</v>
      </c>
      <c r="AS41">
        <f t="shared" si="36"/>
        <v>0</v>
      </c>
      <c r="AT41">
        <f t="shared" si="37"/>
        <v>0</v>
      </c>
      <c r="AU41">
        <f t="shared" si="38"/>
        <v>0</v>
      </c>
      <c r="AV41">
        <f t="shared" si="39"/>
        <v>0</v>
      </c>
      <c r="AW41">
        <f t="shared" si="40"/>
        <v>0</v>
      </c>
      <c r="AX41">
        <f t="shared" si="41"/>
        <v>0</v>
      </c>
      <c r="AZ41">
        <f t="shared" si="42"/>
        <v>0</v>
      </c>
      <c r="BA41">
        <f t="shared" si="43"/>
        <v>0</v>
      </c>
      <c r="BB41">
        <f t="shared" si="44"/>
        <v>0</v>
      </c>
      <c r="BC41">
        <f t="shared" si="45"/>
        <v>0</v>
      </c>
      <c r="BD41">
        <f t="shared" si="46"/>
        <v>0</v>
      </c>
      <c r="BE41">
        <f t="shared" si="47"/>
        <v>0</v>
      </c>
      <c r="BF41">
        <f t="shared" si="48"/>
        <v>0</v>
      </c>
    </row>
    <row r="42" spans="2:58">
      <c r="B42" s="1" t="s">
        <v>42</v>
      </c>
      <c r="C42" s="9">
        <v>38629</v>
      </c>
      <c r="D42" s="9"/>
      <c r="E42" s="1" t="s">
        <v>1</v>
      </c>
      <c r="F42" s="1">
        <v>1</v>
      </c>
      <c r="G42" s="5" t="s">
        <v>193</v>
      </c>
      <c r="H42" s="6" t="s">
        <v>810</v>
      </c>
      <c r="I42" s="6" t="s">
        <v>794</v>
      </c>
      <c r="J42">
        <f t="shared" si="49"/>
        <v>38629</v>
      </c>
      <c r="K42">
        <f t="shared" si="5"/>
        <v>1</v>
      </c>
      <c r="L42">
        <f t="shared" si="50"/>
        <v>0</v>
      </c>
      <c r="M42">
        <f t="shared" si="6"/>
        <v>0</v>
      </c>
      <c r="N42" s="8">
        <f t="shared" si="51"/>
        <v>0</v>
      </c>
      <c r="O42">
        <f t="shared" si="7"/>
        <v>0</v>
      </c>
      <c r="P42">
        <f t="shared" si="52"/>
        <v>0</v>
      </c>
      <c r="Q42">
        <f t="shared" si="8"/>
        <v>0</v>
      </c>
      <c r="R42">
        <f t="shared" si="9"/>
        <v>0</v>
      </c>
      <c r="S42">
        <f t="shared" si="10"/>
        <v>0</v>
      </c>
      <c r="T42">
        <f t="shared" si="11"/>
        <v>0</v>
      </c>
      <c r="U42">
        <f t="shared" si="12"/>
        <v>0</v>
      </c>
      <c r="V42">
        <f t="shared" si="13"/>
        <v>0</v>
      </c>
      <c r="W42">
        <f t="shared" si="14"/>
        <v>0</v>
      </c>
      <c r="X42">
        <f t="shared" si="15"/>
        <v>0</v>
      </c>
      <c r="Y42">
        <f t="shared" si="16"/>
        <v>0</v>
      </c>
      <c r="Z42">
        <f t="shared" si="17"/>
        <v>0</v>
      </c>
      <c r="AA42">
        <f t="shared" si="18"/>
        <v>0</v>
      </c>
      <c r="AB42">
        <f t="shared" si="19"/>
        <v>0</v>
      </c>
      <c r="AC42">
        <f t="shared" si="20"/>
        <v>0</v>
      </c>
      <c r="AD42">
        <f t="shared" si="21"/>
        <v>0</v>
      </c>
      <c r="AE42">
        <f t="shared" si="22"/>
        <v>0</v>
      </c>
      <c r="AF42">
        <f t="shared" si="23"/>
        <v>0</v>
      </c>
      <c r="AG42">
        <f t="shared" si="24"/>
        <v>0</v>
      </c>
      <c r="AH42">
        <f t="shared" si="25"/>
        <v>0</v>
      </c>
      <c r="AI42">
        <f t="shared" si="26"/>
        <v>0</v>
      </c>
      <c r="AJ42">
        <f t="shared" si="27"/>
        <v>0</v>
      </c>
      <c r="AK42">
        <f t="shared" si="28"/>
        <v>0</v>
      </c>
      <c r="AL42">
        <f t="shared" si="29"/>
        <v>0</v>
      </c>
      <c r="AM42">
        <f t="shared" si="30"/>
        <v>0</v>
      </c>
      <c r="AN42">
        <f t="shared" si="31"/>
        <v>38629</v>
      </c>
      <c r="AO42">
        <f t="shared" si="32"/>
        <v>0</v>
      </c>
      <c r="AP42">
        <f t="shared" si="33"/>
        <v>0</v>
      </c>
      <c r="AQ42">
        <f t="shared" si="34"/>
        <v>0</v>
      </c>
      <c r="AR42">
        <f t="shared" si="35"/>
        <v>0</v>
      </c>
      <c r="AS42">
        <f t="shared" si="36"/>
        <v>0</v>
      </c>
      <c r="AT42">
        <f t="shared" si="37"/>
        <v>0</v>
      </c>
      <c r="AU42">
        <f t="shared" si="38"/>
        <v>0</v>
      </c>
      <c r="AV42">
        <f t="shared" si="39"/>
        <v>0</v>
      </c>
      <c r="AW42">
        <f t="shared" si="40"/>
        <v>0</v>
      </c>
      <c r="AX42">
        <f t="shared" si="41"/>
        <v>0</v>
      </c>
      <c r="AZ42">
        <f t="shared" si="42"/>
        <v>0</v>
      </c>
      <c r="BA42">
        <f t="shared" si="43"/>
        <v>0</v>
      </c>
      <c r="BB42">
        <f t="shared" si="44"/>
        <v>0</v>
      </c>
      <c r="BC42">
        <f t="shared" si="45"/>
        <v>0</v>
      </c>
      <c r="BD42">
        <f t="shared" si="46"/>
        <v>0</v>
      </c>
      <c r="BE42">
        <f t="shared" si="47"/>
        <v>0</v>
      </c>
      <c r="BF42">
        <f t="shared" si="48"/>
        <v>0</v>
      </c>
    </row>
    <row r="43" spans="2:58">
      <c r="B43" s="1" t="s">
        <v>43</v>
      </c>
      <c r="C43" s="9">
        <v>80279</v>
      </c>
      <c r="D43" s="9"/>
      <c r="E43" s="1" t="s">
        <v>1</v>
      </c>
      <c r="F43" s="1">
        <v>1</v>
      </c>
      <c r="G43" s="5" t="s">
        <v>183</v>
      </c>
      <c r="H43" s="6" t="s">
        <v>799</v>
      </c>
      <c r="I43" s="6" t="s">
        <v>177</v>
      </c>
      <c r="J43">
        <f t="shared" si="49"/>
        <v>0</v>
      </c>
      <c r="K43">
        <f t="shared" si="5"/>
        <v>0</v>
      </c>
      <c r="L43">
        <f t="shared" si="50"/>
        <v>0</v>
      </c>
      <c r="M43">
        <f t="shared" si="6"/>
        <v>0</v>
      </c>
      <c r="N43" s="8">
        <f t="shared" si="51"/>
        <v>0</v>
      </c>
      <c r="O43">
        <f t="shared" si="7"/>
        <v>0</v>
      </c>
      <c r="P43">
        <f t="shared" si="52"/>
        <v>80279</v>
      </c>
      <c r="Q43">
        <f t="shared" si="8"/>
        <v>1</v>
      </c>
      <c r="R43">
        <f t="shared" si="9"/>
        <v>0</v>
      </c>
      <c r="S43">
        <f t="shared" si="10"/>
        <v>0</v>
      </c>
      <c r="T43">
        <f t="shared" si="11"/>
        <v>0</v>
      </c>
      <c r="U43">
        <f t="shared" si="12"/>
        <v>0</v>
      </c>
      <c r="V43">
        <f t="shared" si="13"/>
        <v>80279</v>
      </c>
      <c r="W43">
        <f t="shared" si="14"/>
        <v>0</v>
      </c>
      <c r="X43">
        <f t="shared" si="15"/>
        <v>0</v>
      </c>
      <c r="Y43">
        <f t="shared" si="16"/>
        <v>0</v>
      </c>
      <c r="Z43">
        <f t="shared" si="17"/>
        <v>0</v>
      </c>
      <c r="AA43">
        <f t="shared" si="18"/>
        <v>0</v>
      </c>
      <c r="AB43">
        <f t="shared" si="19"/>
        <v>0</v>
      </c>
      <c r="AC43">
        <f t="shared" si="20"/>
        <v>0</v>
      </c>
      <c r="AD43">
        <f t="shared" si="21"/>
        <v>0</v>
      </c>
      <c r="AE43">
        <f t="shared" si="22"/>
        <v>0</v>
      </c>
      <c r="AF43">
        <f t="shared" si="23"/>
        <v>0</v>
      </c>
      <c r="AG43">
        <f t="shared" si="24"/>
        <v>0</v>
      </c>
      <c r="AH43">
        <f t="shared" si="25"/>
        <v>0</v>
      </c>
      <c r="AI43">
        <f t="shared" si="26"/>
        <v>0</v>
      </c>
      <c r="AJ43">
        <f t="shared" si="27"/>
        <v>0</v>
      </c>
      <c r="AK43">
        <f t="shared" si="28"/>
        <v>0</v>
      </c>
      <c r="AL43">
        <f t="shared" si="29"/>
        <v>0</v>
      </c>
      <c r="AM43">
        <f t="shared" si="30"/>
        <v>0</v>
      </c>
      <c r="AN43">
        <f t="shared" si="31"/>
        <v>0</v>
      </c>
      <c r="AO43">
        <f t="shared" si="32"/>
        <v>0</v>
      </c>
      <c r="AP43">
        <f t="shared" si="33"/>
        <v>0</v>
      </c>
      <c r="AQ43">
        <f t="shared" si="34"/>
        <v>0</v>
      </c>
      <c r="AR43">
        <f t="shared" si="35"/>
        <v>0</v>
      </c>
      <c r="AS43">
        <f t="shared" si="36"/>
        <v>0</v>
      </c>
      <c r="AT43">
        <f t="shared" si="37"/>
        <v>0</v>
      </c>
      <c r="AU43">
        <f t="shared" si="38"/>
        <v>0</v>
      </c>
      <c r="AV43">
        <f t="shared" si="39"/>
        <v>0</v>
      </c>
      <c r="AW43">
        <f t="shared" si="40"/>
        <v>0</v>
      </c>
      <c r="AX43">
        <f t="shared" si="41"/>
        <v>0</v>
      </c>
      <c r="AZ43">
        <f t="shared" si="42"/>
        <v>0</v>
      </c>
      <c r="BA43">
        <f t="shared" si="43"/>
        <v>0</v>
      </c>
      <c r="BB43">
        <f t="shared" si="44"/>
        <v>0</v>
      </c>
      <c r="BC43">
        <f t="shared" si="45"/>
        <v>0</v>
      </c>
      <c r="BD43">
        <f t="shared" si="46"/>
        <v>0</v>
      </c>
      <c r="BE43">
        <f t="shared" si="47"/>
        <v>0</v>
      </c>
      <c r="BF43">
        <f t="shared" si="48"/>
        <v>0</v>
      </c>
    </row>
    <row r="44" spans="2:58" ht="30">
      <c r="B44" s="1" t="s">
        <v>44</v>
      </c>
      <c r="C44" s="9">
        <v>20000</v>
      </c>
      <c r="D44" s="9"/>
      <c r="E44" s="1" t="s">
        <v>1</v>
      </c>
      <c r="F44" s="1">
        <v>1</v>
      </c>
      <c r="G44" s="5" t="s">
        <v>183</v>
      </c>
      <c r="H44" s="6" t="s">
        <v>799</v>
      </c>
      <c r="I44" s="6" t="s">
        <v>177</v>
      </c>
      <c r="J44">
        <f t="shared" si="49"/>
        <v>0</v>
      </c>
      <c r="K44">
        <f t="shared" si="5"/>
        <v>0</v>
      </c>
      <c r="L44">
        <f t="shared" si="50"/>
        <v>0</v>
      </c>
      <c r="M44">
        <f t="shared" si="6"/>
        <v>0</v>
      </c>
      <c r="N44" s="8">
        <f t="shared" si="51"/>
        <v>0</v>
      </c>
      <c r="O44">
        <f t="shared" si="7"/>
        <v>0</v>
      </c>
      <c r="P44">
        <f t="shared" si="52"/>
        <v>20000</v>
      </c>
      <c r="Q44">
        <f t="shared" si="8"/>
        <v>1</v>
      </c>
      <c r="R44">
        <f t="shared" si="9"/>
        <v>0</v>
      </c>
      <c r="S44">
        <f t="shared" si="10"/>
        <v>0</v>
      </c>
      <c r="T44">
        <f t="shared" si="11"/>
        <v>0</v>
      </c>
      <c r="U44">
        <f t="shared" si="12"/>
        <v>0</v>
      </c>
      <c r="V44">
        <f t="shared" si="13"/>
        <v>20000</v>
      </c>
      <c r="W44">
        <f t="shared" si="14"/>
        <v>0</v>
      </c>
      <c r="X44">
        <f t="shared" si="15"/>
        <v>0</v>
      </c>
      <c r="Y44">
        <f t="shared" si="16"/>
        <v>0</v>
      </c>
      <c r="Z44">
        <f t="shared" si="17"/>
        <v>0</v>
      </c>
      <c r="AA44">
        <f t="shared" si="18"/>
        <v>0</v>
      </c>
      <c r="AB44">
        <f t="shared" si="19"/>
        <v>0</v>
      </c>
      <c r="AC44">
        <f t="shared" si="20"/>
        <v>0</v>
      </c>
      <c r="AD44">
        <f t="shared" si="21"/>
        <v>0</v>
      </c>
      <c r="AE44">
        <f t="shared" si="22"/>
        <v>0</v>
      </c>
      <c r="AF44">
        <f t="shared" si="23"/>
        <v>0</v>
      </c>
      <c r="AG44">
        <f t="shared" si="24"/>
        <v>0</v>
      </c>
      <c r="AH44">
        <f t="shared" si="25"/>
        <v>0</v>
      </c>
      <c r="AI44">
        <f t="shared" si="26"/>
        <v>0</v>
      </c>
      <c r="AJ44">
        <f t="shared" si="27"/>
        <v>0</v>
      </c>
      <c r="AK44">
        <f t="shared" si="28"/>
        <v>0</v>
      </c>
      <c r="AL44">
        <f t="shared" si="29"/>
        <v>0</v>
      </c>
      <c r="AM44">
        <f t="shared" si="30"/>
        <v>0</v>
      </c>
      <c r="AN44">
        <f t="shared" si="31"/>
        <v>0</v>
      </c>
      <c r="AO44">
        <f t="shared" si="32"/>
        <v>0</v>
      </c>
      <c r="AP44">
        <f t="shared" si="33"/>
        <v>0</v>
      </c>
      <c r="AQ44">
        <f t="shared" si="34"/>
        <v>0</v>
      </c>
      <c r="AR44">
        <f t="shared" si="35"/>
        <v>0</v>
      </c>
      <c r="AS44">
        <f t="shared" si="36"/>
        <v>0</v>
      </c>
      <c r="AT44">
        <f t="shared" si="37"/>
        <v>0</v>
      </c>
      <c r="AU44">
        <f t="shared" si="38"/>
        <v>0</v>
      </c>
      <c r="AV44">
        <f t="shared" si="39"/>
        <v>0</v>
      </c>
      <c r="AW44">
        <f t="shared" si="40"/>
        <v>0</v>
      </c>
      <c r="AX44">
        <f t="shared" si="41"/>
        <v>0</v>
      </c>
      <c r="AZ44">
        <f t="shared" si="42"/>
        <v>0</v>
      </c>
      <c r="BA44">
        <f t="shared" si="43"/>
        <v>0</v>
      </c>
      <c r="BB44">
        <f t="shared" si="44"/>
        <v>0</v>
      </c>
      <c r="BC44">
        <f t="shared" si="45"/>
        <v>0</v>
      </c>
      <c r="BD44">
        <f t="shared" si="46"/>
        <v>0</v>
      </c>
      <c r="BE44">
        <f t="shared" si="47"/>
        <v>0</v>
      </c>
      <c r="BF44">
        <f t="shared" si="48"/>
        <v>0</v>
      </c>
    </row>
    <row r="45" spans="2:58">
      <c r="B45" s="1" t="s">
        <v>45</v>
      </c>
      <c r="C45" s="9">
        <v>20503</v>
      </c>
      <c r="D45" s="9"/>
      <c r="E45" s="1" t="s">
        <v>1</v>
      </c>
      <c r="F45" s="1">
        <v>1</v>
      </c>
      <c r="G45" s="5" t="s">
        <v>190</v>
      </c>
      <c r="H45" s="6" t="s">
        <v>793</v>
      </c>
      <c r="I45" s="6" t="s">
        <v>780</v>
      </c>
      <c r="J45">
        <f t="shared" si="49"/>
        <v>0</v>
      </c>
      <c r="K45">
        <f t="shared" si="5"/>
        <v>0</v>
      </c>
      <c r="L45">
        <f t="shared" si="50"/>
        <v>20503</v>
      </c>
      <c r="M45">
        <f t="shared" si="6"/>
        <v>1</v>
      </c>
      <c r="N45" s="8">
        <f t="shared" si="51"/>
        <v>0</v>
      </c>
      <c r="O45">
        <f t="shared" si="7"/>
        <v>0</v>
      </c>
      <c r="P45">
        <f t="shared" si="52"/>
        <v>0</v>
      </c>
      <c r="Q45">
        <f t="shared" si="8"/>
        <v>0</v>
      </c>
      <c r="R45">
        <f t="shared" si="9"/>
        <v>0</v>
      </c>
      <c r="S45">
        <f t="shared" si="10"/>
        <v>0</v>
      </c>
      <c r="T45">
        <f t="shared" si="11"/>
        <v>0</v>
      </c>
      <c r="U45">
        <f t="shared" si="12"/>
        <v>0</v>
      </c>
      <c r="V45">
        <f t="shared" si="13"/>
        <v>0</v>
      </c>
      <c r="W45">
        <f t="shared" si="14"/>
        <v>0</v>
      </c>
      <c r="X45">
        <f t="shared" si="15"/>
        <v>0</v>
      </c>
      <c r="Y45">
        <f t="shared" si="16"/>
        <v>0</v>
      </c>
      <c r="Z45">
        <f t="shared" si="17"/>
        <v>0</v>
      </c>
      <c r="AA45">
        <f t="shared" si="18"/>
        <v>0</v>
      </c>
      <c r="AB45">
        <f t="shared" si="19"/>
        <v>0</v>
      </c>
      <c r="AC45">
        <f t="shared" si="20"/>
        <v>0</v>
      </c>
      <c r="AD45">
        <f t="shared" si="21"/>
        <v>20503</v>
      </c>
      <c r="AE45">
        <f t="shared" si="22"/>
        <v>0</v>
      </c>
      <c r="AF45">
        <f t="shared" si="23"/>
        <v>0</v>
      </c>
      <c r="AG45">
        <f t="shared" si="24"/>
        <v>0</v>
      </c>
      <c r="AH45">
        <f t="shared" si="25"/>
        <v>0</v>
      </c>
      <c r="AI45">
        <f t="shared" si="26"/>
        <v>0</v>
      </c>
      <c r="AJ45">
        <f t="shared" si="27"/>
        <v>0</v>
      </c>
      <c r="AK45">
        <f t="shared" si="28"/>
        <v>0</v>
      </c>
      <c r="AL45">
        <f t="shared" si="29"/>
        <v>0</v>
      </c>
      <c r="AM45">
        <f t="shared" si="30"/>
        <v>0</v>
      </c>
      <c r="AN45">
        <f t="shared" si="31"/>
        <v>0</v>
      </c>
      <c r="AO45">
        <f t="shared" si="32"/>
        <v>0</v>
      </c>
      <c r="AP45">
        <f t="shared" si="33"/>
        <v>0</v>
      </c>
      <c r="AQ45">
        <f t="shared" si="34"/>
        <v>0</v>
      </c>
      <c r="AR45">
        <f t="shared" si="35"/>
        <v>0</v>
      </c>
      <c r="AS45">
        <f t="shared" si="36"/>
        <v>0</v>
      </c>
      <c r="AT45">
        <f t="shared" si="37"/>
        <v>0</v>
      </c>
      <c r="AU45">
        <f t="shared" si="38"/>
        <v>0</v>
      </c>
      <c r="AV45">
        <f t="shared" si="39"/>
        <v>0</v>
      </c>
      <c r="AW45">
        <f t="shared" si="40"/>
        <v>0</v>
      </c>
      <c r="AX45">
        <f t="shared" si="41"/>
        <v>0</v>
      </c>
      <c r="AZ45">
        <f t="shared" si="42"/>
        <v>0</v>
      </c>
      <c r="BA45">
        <f t="shared" si="43"/>
        <v>0</v>
      </c>
      <c r="BB45">
        <f t="shared" si="44"/>
        <v>0</v>
      </c>
      <c r="BC45">
        <f t="shared" si="45"/>
        <v>0</v>
      </c>
      <c r="BD45">
        <f t="shared" si="46"/>
        <v>0</v>
      </c>
      <c r="BE45">
        <f t="shared" si="47"/>
        <v>0</v>
      </c>
      <c r="BF45">
        <f t="shared" si="48"/>
        <v>0</v>
      </c>
    </row>
    <row r="46" spans="2:58">
      <c r="B46" s="1" t="s">
        <v>46</v>
      </c>
      <c r="C46" s="9">
        <v>119660</v>
      </c>
      <c r="D46" s="9"/>
      <c r="E46" s="1" t="s">
        <v>1</v>
      </c>
      <c r="F46" s="1">
        <v>1</v>
      </c>
      <c r="G46" s="5" t="s">
        <v>811</v>
      </c>
      <c r="H46" s="6" t="s">
        <v>812</v>
      </c>
      <c r="I46" s="6" t="s">
        <v>780</v>
      </c>
      <c r="J46">
        <f t="shared" si="49"/>
        <v>0</v>
      </c>
      <c r="K46">
        <f t="shared" si="5"/>
        <v>0</v>
      </c>
      <c r="L46">
        <f t="shared" si="50"/>
        <v>119660</v>
      </c>
      <c r="M46">
        <f t="shared" si="6"/>
        <v>1</v>
      </c>
      <c r="N46" s="8">
        <f t="shared" si="51"/>
        <v>0</v>
      </c>
      <c r="O46">
        <f t="shared" si="7"/>
        <v>0</v>
      </c>
      <c r="P46">
        <f t="shared" si="52"/>
        <v>0</v>
      </c>
      <c r="Q46">
        <f t="shared" si="8"/>
        <v>0</v>
      </c>
      <c r="R46">
        <f t="shared" si="9"/>
        <v>0</v>
      </c>
      <c r="S46">
        <f t="shared" si="10"/>
        <v>0</v>
      </c>
      <c r="T46">
        <f t="shared" si="11"/>
        <v>0</v>
      </c>
      <c r="U46">
        <f t="shared" si="12"/>
        <v>0</v>
      </c>
      <c r="V46">
        <f t="shared" si="13"/>
        <v>0</v>
      </c>
      <c r="W46">
        <f t="shared" si="14"/>
        <v>0</v>
      </c>
      <c r="X46">
        <f t="shared" si="15"/>
        <v>0</v>
      </c>
      <c r="Y46">
        <f t="shared" si="16"/>
        <v>0</v>
      </c>
      <c r="Z46">
        <f t="shared" si="17"/>
        <v>0</v>
      </c>
      <c r="AA46">
        <f t="shared" si="18"/>
        <v>0</v>
      </c>
      <c r="AB46">
        <f t="shared" si="19"/>
        <v>0</v>
      </c>
      <c r="AC46">
        <f t="shared" si="20"/>
        <v>0</v>
      </c>
      <c r="AD46">
        <f t="shared" si="21"/>
        <v>0</v>
      </c>
      <c r="AE46">
        <f t="shared" si="22"/>
        <v>0</v>
      </c>
      <c r="AF46">
        <f t="shared" si="23"/>
        <v>0</v>
      </c>
      <c r="AG46">
        <f t="shared" si="24"/>
        <v>0</v>
      </c>
      <c r="AH46">
        <f t="shared" si="25"/>
        <v>0</v>
      </c>
      <c r="AI46">
        <f t="shared" si="26"/>
        <v>0</v>
      </c>
      <c r="AJ46">
        <f t="shared" si="27"/>
        <v>0</v>
      </c>
      <c r="AK46">
        <f t="shared" si="28"/>
        <v>0</v>
      </c>
      <c r="AL46">
        <f t="shared" si="29"/>
        <v>0</v>
      </c>
      <c r="AM46">
        <f t="shared" si="30"/>
        <v>0</v>
      </c>
      <c r="AN46">
        <f t="shared" si="31"/>
        <v>0</v>
      </c>
      <c r="AO46">
        <f t="shared" si="32"/>
        <v>119660</v>
      </c>
      <c r="AP46">
        <f t="shared" si="33"/>
        <v>0</v>
      </c>
      <c r="AQ46">
        <f t="shared" si="34"/>
        <v>0</v>
      </c>
      <c r="AR46">
        <f t="shared" si="35"/>
        <v>0</v>
      </c>
      <c r="AS46">
        <f t="shared" si="36"/>
        <v>0</v>
      </c>
      <c r="AT46">
        <f t="shared" si="37"/>
        <v>0</v>
      </c>
      <c r="AU46">
        <f t="shared" si="38"/>
        <v>0</v>
      </c>
      <c r="AV46">
        <f t="shared" si="39"/>
        <v>0</v>
      </c>
      <c r="AW46">
        <f t="shared" si="40"/>
        <v>0</v>
      </c>
      <c r="AX46">
        <f t="shared" si="41"/>
        <v>0</v>
      </c>
      <c r="AZ46">
        <f t="shared" si="42"/>
        <v>0</v>
      </c>
      <c r="BA46">
        <f t="shared" si="43"/>
        <v>0</v>
      </c>
      <c r="BB46">
        <f t="shared" si="44"/>
        <v>0</v>
      </c>
      <c r="BC46">
        <f t="shared" si="45"/>
        <v>0</v>
      </c>
      <c r="BD46">
        <f t="shared" si="46"/>
        <v>0</v>
      </c>
      <c r="BE46">
        <f t="shared" si="47"/>
        <v>0</v>
      </c>
      <c r="BF46">
        <f t="shared" si="48"/>
        <v>0</v>
      </c>
    </row>
    <row r="47" spans="2:58">
      <c r="B47" s="1" t="s">
        <v>47</v>
      </c>
      <c r="C47" s="9">
        <v>200000</v>
      </c>
      <c r="D47" s="9"/>
      <c r="E47" s="1" t="s">
        <v>1</v>
      </c>
      <c r="F47" s="1">
        <v>1</v>
      </c>
      <c r="G47" s="4" t="s">
        <v>191</v>
      </c>
      <c r="H47" s="6" t="s">
        <v>813</v>
      </c>
      <c r="I47" s="5" t="s">
        <v>780</v>
      </c>
      <c r="J47">
        <f t="shared" si="49"/>
        <v>0</v>
      </c>
      <c r="K47">
        <f t="shared" si="5"/>
        <v>0</v>
      </c>
      <c r="L47">
        <f t="shared" si="50"/>
        <v>200000</v>
      </c>
      <c r="M47">
        <f t="shared" si="6"/>
        <v>1</v>
      </c>
      <c r="N47" s="8">
        <f t="shared" si="51"/>
        <v>0</v>
      </c>
      <c r="O47">
        <f t="shared" si="7"/>
        <v>0</v>
      </c>
      <c r="P47">
        <f t="shared" si="52"/>
        <v>0</v>
      </c>
      <c r="Q47">
        <f t="shared" si="8"/>
        <v>0</v>
      </c>
      <c r="R47">
        <f t="shared" si="9"/>
        <v>0</v>
      </c>
      <c r="S47">
        <f t="shared" si="10"/>
        <v>0</v>
      </c>
      <c r="T47">
        <f t="shared" si="11"/>
        <v>0</v>
      </c>
      <c r="U47">
        <f t="shared" si="12"/>
        <v>0</v>
      </c>
      <c r="V47">
        <f t="shared" si="13"/>
        <v>0</v>
      </c>
      <c r="W47">
        <f t="shared" si="14"/>
        <v>0</v>
      </c>
      <c r="X47">
        <f t="shared" si="15"/>
        <v>0</v>
      </c>
      <c r="Y47">
        <f t="shared" si="16"/>
        <v>0</v>
      </c>
      <c r="Z47">
        <f t="shared" si="17"/>
        <v>0</v>
      </c>
      <c r="AA47">
        <f t="shared" si="18"/>
        <v>0</v>
      </c>
      <c r="AB47">
        <f t="shared" si="19"/>
        <v>0</v>
      </c>
      <c r="AC47">
        <f t="shared" si="20"/>
        <v>0</v>
      </c>
      <c r="AD47">
        <f t="shared" si="21"/>
        <v>0</v>
      </c>
      <c r="AE47">
        <f t="shared" si="22"/>
        <v>0</v>
      </c>
      <c r="AF47">
        <f t="shared" si="23"/>
        <v>0</v>
      </c>
      <c r="AG47">
        <f t="shared" si="24"/>
        <v>0</v>
      </c>
      <c r="AH47">
        <f t="shared" si="25"/>
        <v>0</v>
      </c>
      <c r="AI47">
        <f t="shared" si="26"/>
        <v>0</v>
      </c>
      <c r="AJ47">
        <f t="shared" si="27"/>
        <v>0</v>
      </c>
      <c r="AK47">
        <f t="shared" si="28"/>
        <v>0</v>
      </c>
      <c r="AL47">
        <f t="shared" si="29"/>
        <v>0</v>
      </c>
      <c r="AM47">
        <f t="shared" si="30"/>
        <v>0</v>
      </c>
      <c r="AN47">
        <f t="shared" si="31"/>
        <v>0</v>
      </c>
      <c r="AO47">
        <f t="shared" si="32"/>
        <v>0</v>
      </c>
      <c r="AP47">
        <f t="shared" si="33"/>
        <v>200000</v>
      </c>
      <c r="AQ47">
        <f t="shared" si="34"/>
        <v>0</v>
      </c>
      <c r="AR47">
        <f t="shared" si="35"/>
        <v>0</v>
      </c>
      <c r="AS47">
        <f t="shared" si="36"/>
        <v>0</v>
      </c>
      <c r="AT47">
        <f t="shared" si="37"/>
        <v>0</v>
      </c>
      <c r="AU47">
        <f t="shared" si="38"/>
        <v>0</v>
      </c>
      <c r="AV47">
        <f t="shared" si="39"/>
        <v>0</v>
      </c>
      <c r="AW47">
        <f t="shared" si="40"/>
        <v>0</v>
      </c>
      <c r="AX47">
        <f t="shared" si="41"/>
        <v>0</v>
      </c>
      <c r="AZ47">
        <f t="shared" si="42"/>
        <v>0</v>
      </c>
      <c r="BA47">
        <f t="shared" si="43"/>
        <v>0</v>
      </c>
      <c r="BB47">
        <f t="shared" si="44"/>
        <v>0</v>
      </c>
      <c r="BC47">
        <f t="shared" si="45"/>
        <v>0</v>
      </c>
      <c r="BD47">
        <f t="shared" si="46"/>
        <v>0</v>
      </c>
      <c r="BE47">
        <f t="shared" si="47"/>
        <v>0</v>
      </c>
      <c r="BF47">
        <f t="shared" si="48"/>
        <v>0</v>
      </c>
    </row>
    <row r="48" spans="2:58">
      <c r="B48" s="1" t="s">
        <v>48</v>
      </c>
      <c r="C48" s="9">
        <v>500000</v>
      </c>
      <c r="D48" s="9"/>
      <c r="E48" s="1" t="s">
        <v>1</v>
      </c>
      <c r="F48" s="1">
        <v>1</v>
      </c>
      <c r="G48" s="4" t="s">
        <v>191</v>
      </c>
      <c r="H48" s="6" t="s">
        <v>813</v>
      </c>
      <c r="I48" s="5" t="s">
        <v>780</v>
      </c>
      <c r="J48">
        <f t="shared" si="49"/>
        <v>0</v>
      </c>
      <c r="K48">
        <f t="shared" si="5"/>
        <v>0</v>
      </c>
      <c r="L48">
        <f t="shared" si="50"/>
        <v>500000</v>
      </c>
      <c r="M48">
        <f t="shared" si="6"/>
        <v>1</v>
      </c>
      <c r="N48" s="8">
        <f t="shared" si="51"/>
        <v>0</v>
      </c>
      <c r="O48">
        <f t="shared" si="7"/>
        <v>0</v>
      </c>
      <c r="P48">
        <f t="shared" si="52"/>
        <v>0</v>
      </c>
      <c r="Q48">
        <f t="shared" si="8"/>
        <v>0</v>
      </c>
      <c r="R48">
        <f t="shared" si="9"/>
        <v>0</v>
      </c>
      <c r="S48">
        <f t="shared" si="10"/>
        <v>0</v>
      </c>
      <c r="T48">
        <f t="shared" si="11"/>
        <v>0</v>
      </c>
      <c r="U48">
        <f t="shared" si="12"/>
        <v>0</v>
      </c>
      <c r="V48">
        <f t="shared" si="13"/>
        <v>0</v>
      </c>
      <c r="W48">
        <f t="shared" si="14"/>
        <v>0</v>
      </c>
      <c r="X48">
        <f t="shared" si="15"/>
        <v>0</v>
      </c>
      <c r="Y48">
        <f t="shared" si="16"/>
        <v>0</v>
      </c>
      <c r="Z48">
        <f t="shared" si="17"/>
        <v>0</v>
      </c>
      <c r="AA48">
        <f t="shared" si="18"/>
        <v>0</v>
      </c>
      <c r="AB48">
        <f t="shared" si="19"/>
        <v>0</v>
      </c>
      <c r="AC48">
        <f t="shared" si="20"/>
        <v>0</v>
      </c>
      <c r="AD48">
        <f t="shared" si="21"/>
        <v>0</v>
      </c>
      <c r="AE48">
        <f t="shared" si="22"/>
        <v>0</v>
      </c>
      <c r="AF48">
        <f t="shared" si="23"/>
        <v>0</v>
      </c>
      <c r="AG48">
        <f t="shared" si="24"/>
        <v>0</v>
      </c>
      <c r="AH48">
        <f t="shared" si="25"/>
        <v>0</v>
      </c>
      <c r="AI48">
        <f t="shared" si="26"/>
        <v>0</v>
      </c>
      <c r="AJ48">
        <f t="shared" si="27"/>
        <v>0</v>
      </c>
      <c r="AK48">
        <f t="shared" si="28"/>
        <v>0</v>
      </c>
      <c r="AL48">
        <f t="shared" si="29"/>
        <v>0</v>
      </c>
      <c r="AM48">
        <f t="shared" si="30"/>
        <v>0</v>
      </c>
      <c r="AN48">
        <f t="shared" si="31"/>
        <v>0</v>
      </c>
      <c r="AO48">
        <f t="shared" si="32"/>
        <v>0</v>
      </c>
      <c r="AP48">
        <f t="shared" si="33"/>
        <v>500000</v>
      </c>
      <c r="AQ48">
        <f t="shared" si="34"/>
        <v>0</v>
      </c>
      <c r="AR48">
        <f t="shared" si="35"/>
        <v>0</v>
      </c>
      <c r="AS48">
        <f t="shared" si="36"/>
        <v>0</v>
      </c>
      <c r="AT48">
        <f t="shared" si="37"/>
        <v>0</v>
      </c>
      <c r="AU48">
        <f t="shared" si="38"/>
        <v>0</v>
      </c>
      <c r="AV48">
        <f t="shared" si="39"/>
        <v>0</v>
      </c>
      <c r="AW48">
        <f t="shared" si="40"/>
        <v>0</v>
      </c>
      <c r="AX48">
        <f t="shared" si="41"/>
        <v>0</v>
      </c>
      <c r="AZ48">
        <f t="shared" si="42"/>
        <v>0</v>
      </c>
      <c r="BA48">
        <f t="shared" si="43"/>
        <v>0</v>
      </c>
      <c r="BB48">
        <f t="shared" si="44"/>
        <v>0</v>
      </c>
      <c r="BC48">
        <f t="shared" si="45"/>
        <v>0</v>
      </c>
      <c r="BD48">
        <f t="shared" si="46"/>
        <v>0</v>
      </c>
      <c r="BE48">
        <f t="shared" si="47"/>
        <v>0</v>
      </c>
      <c r="BF48">
        <f t="shared" si="48"/>
        <v>0</v>
      </c>
    </row>
    <row r="49" spans="2:58">
      <c r="B49" s="1" t="s">
        <v>49</v>
      </c>
      <c r="C49" s="9">
        <v>95821</v>
      </c>
      <c r="D49" s="9"/>
      <c r="E49" s="1" t="s">
        <v>1</v>
      </c>
      <c r="F49" s="1">
        <v>1</v>
      </c>
      <c r="G49" s="5" t="s">
        <v>814</v>
      </c>
      <c r="H49" s="6" t="s">
        <v>815</v>
      </c>
      <c r="I49" s="6" t="s">
        <v>780</v>
      </c>
      <c r="J49">
        <f t="shared" si="49"/>
        <v>0</v>
      </c>
      <c r="K49">
        <f t="shared" si="5"/>
        <v>0</v>
      </c>
      <c r="L49">
        <f t="shared" si="50"/>
        <v>95821</v>
      </c>
      <c r="M49">
        <f t="shared" si="6"/>
        <v>1</v>
      </c>
      <c r="N49" s="8">
        <f t="shared" si="51"/>
        <v>0</v>
      </c>
      <c r="O49">
        <f t="shared" si="7"/>
        <v>0</v>
      </c>
      <c r="P49">
        <f t="shared" si="52"/>
        <v>0</v>
      </c>
      <c r="Q49">
        <f t="shared" si="8"/>
        <v>0</v>
      </c>
      <c r="R49">
        <f t="shared" si="9"/>
        <v>0</v>
      </c>
      <c r="S49">
        <f t="shared" si="10"/>
        <v>0</v>
      </c>
      <c r="T49">
        <f t="shared" si="11"/>
        <v>0</v>
      </c>
      <c r="U49">
        <f t="shared" si="12"/>
        <v>0</v>
      </c>
      <c r="V49">
        <f t="shared" si="13"/>
        <v>0</v>
      </c>
      <c r="W49">
        <f t="shared" si="14"/>
        <v>0</v>
      </c>
      <c r="X49">
        <f t="shared" si="15"/>
        <v>0</v>
      </c>
      <c r="Y49">
        <f t="shared" si="16"/>
        <v>0</v>
      </c>
      <c r="Z49">
        <f t="shared" si="17"/>
        <v>0</v>
      </c>
      <c r="AA49">
        <f t="shared" si="18"/>
        <v>0</v>
      </c>
      <c r="AB49">
        <f t="shared" si="19"/>
        <v>0</v>
      </c>
      <c r="AC49">
        <f t="shared" si="20"/>
        <v>0</v>
      </c>
      <c r="AD49">
        <f t="shared" si="21"/>
        <v>0</v>
      </c>
      <c r="AE49">
        <f t="shared" si="22"/>
        <v>0</v>
      </c>
      <c r="AF49">
        <f t="shared" si="23"/>
        <v>0</v>
      </c>
      <c r="AG49">
        <f t="shared" si="24"/>
        <v>0</v>
      </c>
      <c r="AH49">
        <f t="shared" si="25"/>
        <v>0</v>
      </c>
      <c r="AI49">
        <f t="shared" si="26"/>
        <v>0</v>
      </c>
      <c r="AJ49">
        <f t="shared" si="27"/>
        <v>0</v>
      </c>
      <c r="AK49">
        <f t="shared" si="28"/>
        <v>0</v>
      </c>
      <c r="AL49">
        <f t="shared" si="29"/>
        <v>0</v>
      </c>
      <c r="AM49">
        <f t="shared" si="30"/>
        <v>0</v>
      </c>
      <c r="AN49">
        <f t="shared" si="31"/>
        <v>0</v>
      </c>
      <c r="AO49">
        <f t="shared" si="32"/>
        <v>0</v>
      </c>
      <c r="AP49">
        <f t="shared" si="33"/>
        <v>0</v>
      </c>
      <c r="AQ49">
        <f t="shared" si="34"/>
        <v>95821</v>
      </c>
      <c r="AR49">
        <f t="shared" si="35"/>
        <v>0</v>
      </c>
      <c r="AS49">
        <f t="shared" si="36"/>
        <v>0</v>
      </c>
      <c r="AT49">
        <f t="shared" si="37"/>
        <v>0</v>
      </c>
      <c r="AU49">
        <f t="shared" si="38"/>
        <v>0</v>
      </c>
      <c r="AV49">
        <f t="shared" si="39"/>
        <v>0</v>
      </c>
      <c r="AW49">
        <f t="shared" si="40"/>
        <v>0</v>
      </c>
      <c r="AX49">
        <f t="shared" si="41"/>
        <v>0</v>
      </c>
      <c r="AZ49">
        <f t="shared" si="42"/>
        <v>0</v>
      </c>
      <c r="BA49">
        <f t="shared" si="43"/>
        <v>0</v>
      </c>
      <c r="BB49">
        <f t="shared" si="44"/>
        <v>0</v>
      </c>
      <c r="BC49">
        <f t="shared" si="45"/>
        <v>0</v>
      </c>
      <c r="BD49">
        <f t="shared" si="46"/>
        <v>0</v>
      </c>
      <c r="BE49">
        <f t="shared" si="47"/>
        <v>0</v>
      </c>
      <c r="BF49">
        <f t="shared" si="48"/>
        <v>0</v>
      </c>
    </row>
    <row r="50" spans="2:58" ht="30">
      <c r="B50" s="1" t="s">
        <v>50</v>
      </c>
      <c r="C50" s="9">
        <v>40000</v>
      </c>
      <c r="D50" s="9"/>
      <c r="E50" s="1" t="s">
        <v>1</v>
      </c>
      <c r="F50" s="1">
        <v>1</v>
      </c>
      <c r="G50" s="5" t="s">
        <v>193</v>
      </c>
      <c r="H50" s="6" t="s">
        <v>810</v>
      </c>
      <c r="I50" s="6" t="s">
        <v>794</v>
      </c>
      <c r="J50">
        <f t="shared" si="49"/>
        <v>40000</v>
      </c>
      <c r="K50">
        <f t="shared" si="5"/>
        <v>1</v>
      </c>
      <c r="L50">
        <f t="shared" si="50"/>
        <v>0</v>
      </c>
      <c r="M50">
        <f t="shared" si="6"/>
        <v>0</v>
      </c>
      <c r="N50" s="8">
        <f t="shared" si="51"/>
        <v>0</v>
      </c>
      <c r="O50">
        <f t="shared" si="7"/>
        <v>0</v>
      </c>
      <c r="P50">
        <f t="shared" si="52"/>
        <v>0</v>
      </c>
      <c r="Q50">
        <f t="shared" si="8"/>
        <v>0</v>
      </c>
      <c r="R50">
        <f t="shared" si="9"/>
        <v>0</v>
      </c>
      <c r="S50">
        <f t="shared" si="10"/>
        <v>0</v>
      </c>
      <c r="T50">
        <f t="shared" si="11"/>
        <v>0</v>
      </c>
      <c r="U50">
        <f t="shared" si="12"/>
        <v>0</v>
      </c>
      <c r="V50">
        <f t="shared" si="13"/>
        <v>0</v>
      </c>
      <c r="W50">
        <f t="shared" si="14"/>
        <v>0</v>
      </c>
      <c r="X50">
        <f t="shared" si="15"/>
        <v>0</v>
      </c>
      <c r="Y50">
        <f t="shared" si="16"/>
        <v>0</v>
      </c>
      <c r="Z50">
        <f t="shared" si="17"/>
        <v>0</v>
      </c>
      <c r="AA50">
        <f t="shared" si="18"/>
        <v>0</v>
      </c>
      <c r="AB50">
        <f t="shared" si="19"/>
        <v>0</v>
      </c>
      <c r="AC50">
        <f t="shared" si="20"/>
        <v>0</v>
      </c>
      <c r="AD50">
        <f t="shared" si="21"/>
        <v>0</v>
      </c>
      <c r="AE50">
        <f t="shared" si="22"/>
        <v>0</v>
      </c>
      <c r="AF50">
        <f t="shared" si="23"/>
        <v>0</v>
      </c>
      <c r="AG50">
        <f t="shared" si="24"/>
        <v>0</v>
      </c>
      <c r="AH50">
        <f t="shared" si="25"/>
        <v>0</v>
      </c>
      <c r="AI50">
        <f t="shared" si="26"/>
        <v>0</v>
      </c>
      <c r="AJ50">
        <f t="shared" si="27"/>
        <v>0</v>
      </c>
      <c r="AK50">
        <f t="shared" si="28"/>
        <v>0</v>
      </c>
      <c r="AL50">
        <f t="shared" si="29"/>
        <v>0</v>
      </c>
      <c r="AM50">
        <f t="shared" si="30"/>
        <v>0</v>
      </c>
      <c r="AN50">
        <f t="shared" si="31"/>
        <v>40000</v>
      </c>
      <c r="AO50">
        <f t="shared" si="32"/>
        <v>0</v>
      </c>
      <c r="AP50">
        <f t="shared" si="33"/>
        <v>0</v>
      </c>
      <c r="AQ50">
        <f t="shared" si="34"/>
        <v>0</v>
      </c>
      <c r="AR50">
        <f t="shared" si="35"/>
        <v>0</v>
      </c>
      <c r="AS50">
        <f t="shared" si="36"/>
        <v>0</v>
      </c>
      <c r="AT50">
        <f t="shared" si="37"/>
        <v>0</v>
      </c>
      <c r="AU50">
        <f t="shared" si="38"/>
        <v>0</v>
      </c>
      <c r="AV50">
        <f t="shared" si="39"/>
        <v>0</v>
      </c>
      <c r="AW50">
        <f t="shared" si="40"/>
        <v>0</v>
      </c>
      <c r="AX50">
        <f t="shared" si="41"/>
        <v>0</v>
      </c>
      <c r="AZ50">
        <f t="shared" si="42"/>
        <v>0</v>
      </c>
      <c r="BA50">
        <f t="shared" si="43"/>
        <v>0</v>
      </c>
      <c r="BB50">
        <f t="shared" si="44"/>
        <v>0</v>
      </c>
      <c r="BC50">
        <f t="shared" si="45"/>
        <v>0</v>
      </c>
      <c r="BD50">
        <f t="shared" si="46"/>
        <v>0</v>
      </c>
      <c r="BE50">
        <f t="shared" si="47"/>
        <v>0</v>
      </c>
      <c r="BF50">
        <f t="shared" si="48"/>
        <v>0</v>
      </c>
    </row>
    <row r="51" spans="2:58" ht="30">
      <c r="B51" s="1" t="s">
        <v>51</v>
      </c>
      <c r="C51" s="9">
        <v>5245</v>
      </c>
      <c r="D51" s="9"/>
      <c r="E51" s="1" t="s">
        <v>1</v>
      </c>
      <c r="F51" s="1">
        <v>1</v>
      </c>
      <c r="G51" s="5" t="s">
        <v>814</v>
      </c>
      <c r="H51" s="6" t="s">
        <v>815</v>
      </c>
      <c r="I51" s="6" t="s">
        <v>780</v>
      </c>
      <c r="J51">
        <f t="shared" si="49"/>
        <v>0</v>
      </c>
      <c r="K51">
        <f t="shared" si="5"/>
        <v>0</v>
      </c>
      <c r="L51">
        <f t="shared" si="50"/>
        <v>5245</v>
      </c>
      <c r="M51">
        <f t="shared" si="6"/>
        <v>1</v>
      </c>
      <c r="N51" s="8">
        <f t="shared" si="51"/>
        <v>0</v>
      </c>
      <c r="O51">
        <f t="shared" si="7"/>
        <v>0</v>
      </c>
      <c r="P51">
        <f t="shared" si="52"/>
        <v>0</v>
      </c>
      <c r="Q51">
        <f t="shared" si="8"/>
        <v>0</v>
      </c>
      <c r="R51">
        <f t="shared" si="9"/>
        <v>0</v>
      </c>
      <c r="S51">
        <f t="shared" si="10"/>
        <v>0</v>
      </c>
      <c r="T51">
        <f t="shared" si="11"/>
        <v>0</v>
      </c>
      <c r="U51">
        <f t="shared" si="12"/>
        <v>0</v>
      </c>
      <c r="V51">
        <f t="shared" si="13"/>
        <v>0</v>
      </c>
      <c r="W51">
        <f t="shared" si="14"/>
        <v>0</v>
      </c>
      <c r="X51">
        <f t="shared" si="15"/>
        <v>0</v>
      </c>
      <c r="Y51">
        <f t="shared" si="16"/>
        <v>0</v>
      </c>
      <c r="Z51">
        <f t="shared" si="17"/>
        <v>0</v>
      </c>
      <c r="AA51">
        <f t="shared" si="18"/>
        <v>0</v>
      </c>
      <c r="AB51">
        <f t="shared" si="19"/>
        <v>0</v>
      </c>
      <c r="AC51">
        <f t="shared" si="20"/>
        <v>0</v>
      </c>
      <c r="AD51">
        <f t="shared" si="21"/>
        <v>0</v>
      </c>
      <c r="AE51">
        <f t="shared" si="22"/>
        <v>0</v>
      </c>
      <c r="AF51">
        <f t="shared" si="23"/>
        <v>0</v>
      </c>
      <c r="AG51">
        <f t="shared" si="24"/>
        <v>0</v>
      </c>
      <c r="AH51">
        <f t="shared" si="25"/>
        <v>0</v>
      </c>
      <c r="AI51">
        <f t="shared" si="26"/>
        <v>0</v>
      </c>
      <c r="AJ51">
        <f t="shared" si="27"/>
        <v>0</v>
      </c>
      <c r="AK51">
        <f t="shared" si="28"/>
        <v>0</v>
      </c>
      <c r="AL51">
        <f t="shared" si="29"/>
        <v>0</v>
      </c>
      <c r="AM51">
        <f t="shared" si="30"/>
        <v>0</v>
      </c>
      <c r="AN51">
        <f t="shared" si="31"/>
        <v>0</v>
      </c>
      <c r="AO51">
        <f t="shared" si="32"/>
        <v>0</v>
      </c>
      <c r="AP51">
        <f t="shared" si="33"/>
        <v>0</v>
      </c>
      <c r="AQ51">
        <f t="shared" si="34"/>
        <v>5245</v>
      </c>
      <c r="AR51">
        <f t="shared" si="35"/>
        <v>0</v>
      </c>
      <c r="AS51">
        <f t="shared" si="36"/>
        <v>0</v>
      </c>
      <c r="AT51">
        <f t="shared" si="37"/>
        <v>0</v>
      </c>
      <c r="AU51">
        <f t="shared" si="38"/>
        <v>0</v>
      </c>
      <c r="AV51">
        <f t="shared" si="39"/>
        <v>0</v>
      </c>
      <c r="AW51">
        <f t="shared" si="40"/>
        <v>0</v>
      </c>
      <c r="AX51">
        <f t="shared" si="41"/>
        <v>0</v>
      </c>
      <c r="AZ51">
        <f t="shared" si="42"/>
        <v>0</v>
      </c>
      <c r="BA51">
        <f t="shared" si="43"/>
        <v>0</v>
      </c>
      <c r="BB51">
        <f t="shared" si="44"/>
        <v>0</v>
      </c>
      <c r="BC51">
        <f t="shared" si="45"/>
        <v>0</v>
      </c>
      <c r="BD51">
        <f t="shared" si="46"/>
        <v>0</v>
      </c>
      <c r="BE51">
        <f t="shared" si="47"/>
        <v>0</v>
      </c>
      <c r="BF51">
        <f t="shared" si="48"/>
        <v>0</v>
      </c>
    </row>
    <row r="52" spans="2:58">
      <c r="B52" s="1" t="s">
        <v>52</v>
      </c>
      <c r="C52" s="9">
        <v>27708</v>
      </c>
      <c r="D52" s="9"/>
      <c r="E52" s="1" t="s">
        <v>1</v>
      </c>
      <c r="F52" s="1">
        <v>1</v>
      </c>
      <c r="G52" s="5" t="s">
        <v>178</v>
      </c>
      <c r="H52" s="6" t="s">
        <v>816</v>
      </c>
      <c r="I52" s="6" t="s">
        <v>177</v>
      </c>
      <c r="J52">
        <f t="shared" si="49"/>
        <v>0</v>
      </c>
      <c r="K52">
        <f t="shared" si="5"/>
        <v>0</v>
      </c>
      <c r="L52">
        <f t="shared" si="50"/>
        <v>0</v>
      </c>
      <c r="M52">
        <f t="shared" si="6"/>
        <v>0</v>
      </c>
      <c r="N52" s="8">
        <f t="shared" si="51"/>
        <v>0</v>
      </c>
      <c r="O52">
        <f t="shared" si="7"/>
        <v>0</v>
      </c>
      <c r="P52">
        <f t="shared" si="52"/>
        <v>27708</v>
      </c>
      <c r="Q52">
        <f t="shared" si="8"/>
        <v>1</v>
      </c>
      <c r="R52">
        <f t="shared" si="9"/>
        <v>0</v>
      </c>
      <c r="S52">
        <f t="shared" si="10"/>
        <v>27708</v>
      </c>
      <c r="T52">
        <f t="shared" si="11"/>
        <v>0</v>
      </c>
      <c r="U52">
        <f t="shared" si="12"/>
        <v>0</v>
      </c>
      <c r="V52">
        <f t="shared" si="13"/>
        <v>0</v>
      </c>
      <c r="W52">
        <f t="shared" si="14"/>
        <v>0</v>
      </c>
      <c r="X52">
        <f t="shared" si="15"/>
        <v>0</v>
      </c>
      <c r="Y52">
        <f t="shared" si="16"/>
        <v>0</v>
      </c>
      <c r="Z52">
        <f t="shared" si="17"/>
        <v>0</v>
      </c>
      <c r="AA52">
        <f t="shared" si="18"/>
        <v>0</v>
      </c>
      <c r="AB52">
        <f t="shared" si="19"/>
        <v>0</v>
      </c>
      <c r="AC52">
        <f t="shared" si="20"/>
        <v>0</v>
      </c>
      <c r="AD52">
        <f t="shared" si="21"/>
        <v>0</v>
      </c>
      <c r="AE52">
        <f t="shared" si="22"/>
        <v>0</v>
      </c>
      <c r="AF52">
        <f t="shared" si="23"/>
        <v>0</v>
      </c>
      <c r="AG52">
        <f t="shared" si="24"/>
        <v>0</v>
      </c>
      <c r="AH52">
        <f t="shared" si="25"/>
        <v>0</v>
      </c>
      <c r="AI52">
        <f t="shared" si="26"/>
        <v>0</v>
      </c>
      <c r="AJ52">
        <f t="shared" si="27"/>
        <v>0</v>
      </c>
      <c r="AK52">
        <f t="shared" si="28"/>
        <v>0</v>
      </c>
      <c r="AL52">
        <f t="shared" si="29"/>
        <v>0</v>
      </c>
      <c r="AM52">
        <f t="shared" si="30"/>
        <v>0</v>
      </c>
      <c r="AN52">
        <f t="shared" si="31"/>
        <v>0</v>
      </c>
      <c r="AO52">
        <f t="shared" si="32"/>
        <v>0</v>
      </c>
      <c r="AP52">
        <f t="shared" si="33"/>
        <v>0</v>
      </c>
      <c r="AQ52">
        <f t="shared" si="34"/>
        <v>0</v>
      </c>
      <c r="AR52">
        <f t="shared" si="35"/>
        <v>0</v>
      </c>
      <c r="AS52">
        <f t="shared" si="36"/>
        <v>0</v>
      </c>
      <c r="AT52">
        <f t="shared" si="37"/>
        <v>0</v>
      </c>
      <c r="AU52">
        <f t="shared" si="38"/>
        <v>0</v>
      </c>
      <c r="AV52">
        <f t="shared" si="39"/>
        <v>0</v>
      </c>
      <c r="AW52">
        <f t="shared" si="40"/>
        <v>0</v>
      </c>
      <c r="AX52">
        <f t="shared" si="41"/>
        <v>0</v>
      </c>
      <c r="AZ52">
        <f t="shared" si="42"/>
        <v>0</v>
      </c>
      <c r="BA52">
        <f t="shared" si="43"/>
        <v>0</v>
      </c>
      <c r="BB52">
        <f t="shared" si="44"/>
        <v>0</v>
      </c>
      <c r="BC52">
        <f t="shared" si="45"/>
        <v>0</v>
      </c>
      <c r="BD52">
        <f t="shared" si="46"/>
        <v>0</v>
      </c>
      <c r="BE52">
        <f t="shared" si="47"/>
        <v>0</v>
      </c>
      <c r="BF52">
        <f t="shared" si="48"/>
        <v>0</v>
      </c>
    </row>
    <row r="53" spans="2:58">
      <c r="B53" s="1" t="s">
        <v>53</v>
      </c>
      <c r="C53" s="9">
        <v>45000</v>
      </c>
      <c r="D53" s="9"/>
      <c r="E53" s="1" t="s">
        <v>1</v>
      </c>
      <c r="F53" s="1">
        <v>1</v>
      </c>
      <c r="G53" s="5" t="s">
        <v>817</v>
      </c>
      <c r="H53" s="6" t="s">
        <v>818</v>
      </c>
      <c r="I53" s="6" t="s">
        <v>780</v>
      </c>
      <c r="J53">
        <f t="shared" si="49"/>
        <v>0</v>
      </c>
      <c r="K53">
        <f t="shared" si="5"/>
        <v>0</v>
      </c>
      <c r="L53">
        <f t="shared" si="50"/>
        <v>45000</v>
      </c>
      <c r="M53">
        <f t="shared" si="6"/>
        <v>1</v>
      </c>
      <c r="N53" s="8">
        <f t="shared" si="51"/>
        <v>0</v>
      </c>
      <c r="O53">
        <f t="shared" si="7"/>
        <v>0</v>
      </c>
      <c r="P53">
        <f t="shared" si="52"/>
        <v>0</v>
      </c>
      <c r="Q53">
        <f t="shared" si="8"/>
        <v>0</v>
      </c>
      <c r="R53">
        <f t="shared" si="9"/>
        <v>0</v>
      </c>
      <c r="S53">
        <f t="shared" si="10"/>
        <v>0</v>
      </c>
      <c r="T53">
        <f t="shared" si="11"/>
        <v>0</v>
      </c>
      <c r="U53">
        <f t="shared" si="12"/>
        <v>0</v>
      </c>
      <c r="V53">
        <f t="shared" si="13"/>
        <v>0</v>
      </c>
      <c r="W53">
        <f t="shared" si="14"/>
        <v>0</v>
      </c>
      <c r="X53">
        <f t="shared" si="15"/>
        <v>0</v>
      </c>
      <c r="Y53">
        <f t="shared" si="16"/>
        <v>0</v>
      </c>
      <c r="Z53">
        <f t="shared" si="17"/>
        <v>0</v>
      </c>
      <c r="AA53">
        <f t="shared" si="18"/>
        <v>0</v>
      </c>
      <c r="AB53">
        <f t="shared" si="19"/>
        <v>0</v>
      </c>
      <c r="AC53">
        <f t="shared" si="20"/>
        <v>0</v>
      </c>
      <c r="AD53">
        <f t="shared" si="21"/>
        <v>0</v>
      </c>
      <c r="AE53">
        <f t="shared" si="22"/>
        <v>0</v>
      </c>
      <c r="AF53">
        <f t="shared" si="23"/>
        <v>0</v>
      </c>
      <c r="AG53">
        <f t="shared" si="24"/>
        <v>0</v>
      </c>
      <c r="AH53">
        <f t="shared" si="25"/>
        <v>0</v>
      </c>
      <c r="AI53">
        <f t="shared" si="26"/>
        <v>0</v>
      </c>
      <c r="AJ53">
        <f t="shared" si="27"/>
        <v>0</v>
      </c>
      <c r="AK53">
        <f t="shared" si="28"/>
        <v>0</v>
      </c>
      <c r="AL53">
        <f t="shared" si="29"/>
        <v>0</v>
      </c>
      <c r="AM53">
        <f t="shared" si="30"/>
        <v>0</v>
      </c>
      <c r="AN53">
        <f t="shared" si="31"/>
        <v>0</v>
      </c>
      <c r="AO53">
        <f t="shared" si="32"/>
        <v>0</v>
      </c>
      <c r="AP53">
        <f t="shared" si="33"/>
        <v>0</v>
      </c>
      <c r="AQ53">
        <f t="shared" si="34"/>
        <v>0</v>
      </c>
      <c r="AR53">
        <f t="shared" si="35"/>
        <v>0</v>
      </c>
      <c r="AS53">
        <f t="shared" si="36"/>
        <v>45000</v>
      </c>
      <c r="AT53">
        <f t="shared" si="37"/>
        <v>0</v>
      </c>
      <c r="AU53">
        <f t="shared" si="38"/>
        <v>0</v>
      </c>
      <c r="AV53">
        <f t="shared" si="39"/>
        <v>0</v>
      </c>
      <c r="AW53">
        <f t="shared" si="40"/>
        <v>0</v>
      </c>
      <c r="AX53">
        <f t="shared" si="41"/>
        <v>0</v>
      </c>
      <c r="AZ53">
        <f t="shared" si="42"/>
        <v>0</v>
      </c>
      <c r="BA53">
        <f t="shared" si="43"/>
        <v>0</v>
      </c>
      <c r="BB53">
        <f t="shared" si="44"/>
        <v>0</v>
      </c>
      <c r="BC53">
        <f t="shared" si="45"/>
        <v>0</v>
      </c>
      <c r="BD53">
        <f t="shared" si="46"/>
        <v>0</v>
      </c>
      <c r="BE53">
        <f t="shared" si="47"/>
        <v>0</v>
      </c>
      <c r="BF53">
        <f t="shared" si="48"/>
        <v>0</v>
      </c>
    </row>
    <row r="54" spans="2:58">
      <c r="B54" s="1" t="s">
        <v>55</v>
      </c>
      <c r="C54" s="9">
        <v>39700</v>
      </c>
      <c r="D54" s="9"/>
      <c r="E54" s="1" t="s">
        <v>1</v>
      </c>
      <c r="F54" s="1">
        <v>1</v>
      </c>
      <c r="G54" t="s">
        <v>198</v>
      </c>
      <c r="H54" s="6" t="s">
        <v>819</v>
      </c>
      <c r="I54" s="6" t="s">
        <v>200</v>
      </c>
      <c r="J54">
        <f t="shared" si="49"/>
        <v>0</v>
      </c>
      <c r="K54">
        <f t="shared" si="5"/>
        <v>0</v>
      </c>
      <c r="L54">
        <f t="shared" si="50"/>
        <v>0</v>
      </c>
      <c r="M54">
        <f t="shared" si="6"/>
        <v>0</v>
      </c>
      <c r="N54" s="8">
        <f t="shared" si="51"/>
        <v>39700</v>
      </c>
      <c r="O54">
        <f t="shared" si="7"/>
        <v>1</v>
      </c>
      <c r="P54">
        <f t="shared" si="52"/>
        <v>0</v>
      </c>
      <c r="Q54">
        <f t="shared" si="8"/>
        <v>0</v>
      </c>
      <c r="R54">
        <f t="shared" si="9"/>
        <v>0</v>
      </c>
      <c r="S54">
        <f t="shared" si="10"/>
        <v>0</v>
      </c>
      <c r="T54">
        <f t="shared" si="11"/>
        <v>0</v>
      </c>
      <c r="U54">
        <f t="shared" si="12"/>
        <v>0</v>
      </c>
      <c r="V54">
        <f t="shared" si="13"/>
        <v>0</v>
      </c>
      <c r="W54">
        <f t="shared" si="14"/>
        <v>0</v>
      </c>
      <c r="X54">
        <f t="shared" si="15"/>
        <v>0</v>
      </c>
      <c r="Y54">
        <f t="shared" si="16"/>
        <v>0</v>
      </c>
      <c r="Z54">
        <f t="shared" si="17"/>
        <v>0</v>
      </c>
      <c r="AA54">
        <f t="shared" si="18"/>
        <v>0</v>
      </c>
      <c r="AB54">
        <f t="shared" si="19"/>
        <v>0</v>
      </c>
      <c r="AC54">
        <f t="shared" si="20"/>
        <v>0</v>
      </c>
      <c r="AD54">
        <f t="shared" si="21"/>
        <v>0</v>
      </c>
      <c r="AE54">
        <f t="shared" si="22"/>
        <v>0</v>
      </c>
      <c r="AF54">
        <f t="shared" si="23"/>
        <v>0</v>
      </c>
      <c r="AG54">
        <f t="shared" si="24"/>
        <v>0</v>
      </c>
      <c r="AH54">
        <f t="shared" si="25"/>
        <v>0</v>
      </c>
      <c r="AI54">
        <f t="shared" si="26"/>
        <v>0</v>
      </c>
      <c r="AJ54">
        <f t="shared" si="27"/>
        <v>0</v>
      </c>
      <c r="AK54">
        <f t="shared" si="28"/>
        <v>0</v>
      </c>
      <c r="AL54">
        <f t="shared" si="29"/>
        <v>0</v>
      </c>
      <c r="AM54">
        <f t="shared" si="30"/>
        <v>39700</v>
      </c>
      <c r="AN54">
        <f t="shared" si="31"/>
        <v>0</v>
      </c>
      <c r="AO54">
        <f t="shared" si="32"/>
        <v>0</v>
      </c>
      <c r="AP54">
        <f t="shared" si="33"/>
        <v>0</v>
      </c>
      <c r="AQ54">
        <f t="shared" si="34"/>
        <v>0</v>
      </c>
      <c r="AR54">
        <f t="shared" si="35"/>
        <v>0</v>
      </c>
      <c r="AS54">
        <f t="shared" si="36"/>
        <v>0</v>
      </c>
      <c r="AT54">
        <f t="shared" si="37"/>
        <v>0</v>
      </c>
      <c r="AU54">
        <f t="shared" si="38"/>
        <v>0</v>
      </c>
      <c r="AV54">
        <f t="shared" si="39"/>
        <v>0</v>
      </c>
      <c r="AW54">
        <f t="shared" si="40"/>
        <v>0</v>
      </c>
      <c r="AX54">
        <f t="shared" si="41"/>
        <v>0</v>
      </c>
      <c r="AZ54">
        <f t="shared" si="42"/>
        <v>0</v>
      </c>
      <c r="BA54">
        <f t="shared" si="43"/>
        <v>0</v>
      </c>
      <c r="BB54">
        <f t="shared" si="44"/>
        <v>0</v>
      </c>
      <c r="BC54">
        <f t="shared" si="45"/>
        <v>0</v>
      </c>
      <c r="BD54">
        <f t="shared" si="46"/>
        <v>0</v>
      </c>
      <c r="BE54">
        <f t="shared" si="47"/>
        <v>0</v>
      </c>
      <c r="BF54">
        <f t="shared" si="48"/>
        <v>0</v>
      </c>
    </row>
    <row r="55" spans="2:58">
      <c r="B55" s="1" t="s">
        <v>56</v>
      </c>
      <c r="C55" s="9">
        <v>480000</v>
      </c>
      <c r="D55" s="9"/>
      <c r="E55" s="1" t="s">
        <v>1</v>
      </c>
      <c r="F55" s="1">
        <v>1</v>
      </c>
      <c r="G55" s="5" t="s">
        <v>196</v>
      </c>
      <c r="H55" s="6" t="s">
        <v>820</v>
      </c>
      <c r="I55" s="6" t="s">
        <v>794</v>
      </c>
      <c r="J55">
        <f t="shared" si="49"/>
        <v>480000</v>
      </c>
      <c r="K55">
        <f t="shared" si="5"/>
        <v>1</v>
      </c>
      <c r="L55">
        <f t="shared" si="50"/>
        <v>0</v>
      </c>
      <c r="M55">
        <f t="shared" si="6"/>
        <v>0</v>
      </c>
      <c r="N55">
        <f t="shared" si="51"/>
        <v>0</v>
      </c>
      <c r="O55">
        <f t="shared" si="7"/>
        <v>0</v>
      </c>
      <c r="P55">
        <f t="shared" si="52"/>
        <v>0</v>
      </c>
      <c r="Q55">
        <f t="shared" si="8"/>
        <v>0</v>
      </c>
      <c r="R55">
        <f t="shared" si="9"/>
        <v>0</v>
      </c>
      <c r="S55">
        <f t="shared" si="10"/>
        <v>0</v>
      </c>
      <c r="T55">
        <f t="shared" si="11"/>
        <v>0</v>
      </c>
      <c r="U55">
        <f t="shared" si="12"/>
        <v>0</v>
      </c>
      <c r="V55">
        <f t="shared" si="13"/>
        <v>0</v>
      </c>
      <c r="W55">
        <f t="shared" si="14"/>
        <v>0</v>
      </c>
      <c r="X55">
        <f t="shared" si="15"/>
        <v>0</v>
      </c>
      <c r="Y55">
        <f t="shared" si="16"/>
        <v>0</v>
      </c>
      <c r="Z55">
        <f t="shared" si="17"/>
        <v>0</v>
      </c>
      <c r="AA55">
        <f t="shared" si="18"/>
        <v>0</v>
      </c>
      <c r="AB55">
        <f t="shared" si="19"/>
        <v>0</v>
      </c>
      <c r="AC55">
        <f t="shared" si="20"/>
        <v>0</v>
      </c>
      <c r="AD55">
        <f t="shared" si="21"/>
        <v>0</v>
      </c>
      <c r="AE55">
        <f t="shared" si="22"/>
        <v>0</v>
      </c>
      <c r="AF55">
        <f t="shared" si="23"/>
        <v>0</v>
      </c>
      <c r="AG55">
        <f t="shared" si="24"/>
        <v>0</v>
      </c>
      <c r="AH55">
        <f t="shared" si="25"/>
        <v>0</v>
      </c>
      <c r="AI55">
        <f t="shared" si="26"/>
        <v>0</v>
      </c>
      <c r="AJ55">
        <f t="shared" si="27"/>
        <v>0</v>
      </c>
      <c r="AK55">
        <f t="shared" si="28"/>
        <v>0</v>
      </c>
      <c r="AL55">
        <f t="shared" si="29"/>
        <v>0</v>
      </c>
      <c r="AM55">
        <f t="shared" si="30"/>
        <v>0</v>
      </c>
      <c r="AN55">
        <f t="shared" si="31"/>
        <v>0</v>
      </c>
      <c r="AO55">
        <f t="shared" si="32"/>
        <v>0</v>
      </c>
      <c r="AP55">
        <f t="shared" si="33"/>
        <v>0</v>
      </c>
      <c r="AQ55">
        <f t="shared" si="34"/>
        <v>0</v>
      </c>
      <c r="AR55">
        <f t="shared" si="35"/>
        <v>0</v>
      </c>
      <c r="AS55">
        <f t="shared" si="36"/>
        <v>0</v>
      </c>
      <c r="AT55">
        <f t="shared" si="37"/>
        <v>0</v>
      </c>
      <c r="AU55">
        <f t="shared" si="38"/>
        <v>480000</v>
      </c>
      <c r="AV55">
        <f t="shared" si="39"/>
        <v>0</v>
      </c>
      <c r="AW55">
        <f t="shared" si="40"/>
        <v>0</v>
      </c>
      <c r="AX55">
        <f t="shared" si="41"/>
        <v>0</v>
      </c>
      <c r="AZ55">
        <f t="shared" si="42"/>
        <v>0</v>
      </c>
      <c r="BA55">
        <f t="shared" si="43"/>
        <v>0</v>
      </c>
      <c r="BB55">
        <f t="shared" si="44"/>
        <v>0</v>
      </c>
      <c r="BC55">
        <f t="shared" si="45"/>
        <v>0</v>
      </c>
      <c r="BD55">
        <f t="shared" si="46"/>
        <v>0</v>
      </c>
      <c r="BE55">
        <f t="shared" si="47"/>
        <v>0</v>
      </c>
      <c r="BF55">
        <f t="shared" si="48"/>
        <v>0</v>
      </c>
    </row>
    <row r="56" spans="2:58" ht="30">
      <c r="B56" s="1" t="s">
        <v>57</v>
      </c>
      <c r="C56" s="9">
        <v>46186</v>
      </c>
      <c r="D56" s="9"/>
      <c r="E56" s="1" t="s">
        <v>1</v>
      </c>
      <c r="F56" s="1">
        <v>1</v>
      </c>
      <c r="G56" s="5" t="s">
        <v>185</v>
      </c>
      <c r="H56" s="6" t="s">
        <v>798</v>
      </c>
      <c r="I56" s="6" t="s">
        <v>794</v>
      </c>
      <c r="J56">
        <f t="shared" si="49"/>
        <v>46186</v>
      </c>
      <c r="K56">
        <f t="shared" si="5"/>
        <v>1</v>
      </c>
      <c r="L56">
        <f t="shared" si="50"/>
        <v>0</v>
      </c>
      <c r="M56">
        <f t="shared" si="6"/>
        <v>0</v>
      </c>
      <c r="N56">
        <f t="shared" si="51"/>
        <v>0</v>
      </c>
      <c r="O56">
        <f t="shared" si="7"/>
        <v>0</v>
      </c>
      <c r="P56">
        <f t="shared" si="52"/>
        <v>0</v>
      </c>
      <c r="Q56">
        <f t="shared" si="8"/>
        <v>0</v>
      </c>
      <c r="R56">
        <f t="shared" si="9"/>
        <v>0</v>
      </c>
      <c r="S56">
        <f t="shared" si="10"/>
        <v>0</v>
      </c>
      <c r="T56">
        <f t="shared" si="11"/>
        <v>0</v>
      </c>
      <c r="U56">
        <f t="shared" si="12"/>
        <v>0</v>
      </c>
      <c r="V56">
        <f t="shared" si="13"/>
        <v>0</v>
      </c>
      <c r="W56">
        <f t="shared" si="14"/>
        <v>46186</v>
      </c>
      <c r="X56">
        <f t="shared" si="15"/>
        <v>0</v>
      </c>
      <c r="Y56">
        <f t="shared" si="16"/>
        <v>0</v>
      </c>
      <c r="Z56">
        <f t="shared" si="17"/>
        <v>0</v>
      </c>
      <c r="AA56">
        <f t="shared" si="18"/>
        <v>0</v>
      </c>
      <c r="AB56">
        <f t="shared" si="19"/>
        <v>0</v>
      </c>
      <c r="AC56">
        <f t="shared" si="20"/>
        <v>0</v>
      </c>
      <c r="AD56">
        <f t="shared" si="21"/>
        <v>0</v>
      </c>
      <c r="AE56">
        <f t="shared" si="22"/>
        <v>0</v>
      </c>
      <c r="AF56">
        <f t="shared" si="23"/>
        <v>0</v>
      </c>
      <c r="AG56">
        <f t="shared" si="24"/>
        <v>0</v>
      </c>
      <c r="AH56">
        <f t="shared" si="25"/>
        <v>0</v>
      </c>
      <c r="AI56">
        <f t="shared" si="26"/>
        <v>0</v>
      </c>
      <c r="AJ56">
        <f t="shared" si="27"/>
        <v>0</v>
      </c>
      <c r="AK56">
        <f t="shared" si="28"/>
        <v>0</v>
      </c>
      <c r="AL56">
        <f t="shared" si="29"/>
        <v>0</v>
      </c>
      <c r="AM56">
        <f t="shared" si="30"/>
        <v>0</v>
      </c>
      <c r="AN56">
        <f t="shared" si="31"/>
        <v>0</v>
      </c>
      <c r="AO56">
        <f t="shared" si="32"/>
        <v>0</v>
      </c>
      <c r="AP56">
        <f t="shared" si="33"/>
        <v>0</v>
      </c>
      <c r="AQ56">
        <f t="shared" si="34"/>
        <v>0</v>
      </c>
      <c r="AR56">
        <f t="shared" si="35"/>
        <v>0</v>
      </c>
      <c r="AS56">
        <f t="shared" si="36"/>
        <v>0</v>
      </c>
      <c r="AT56">
        <f t="shared" si="37"/>
        <v>0</v>
      </c>
      <c r="AU56">
        <f t="shared" si="38"/>
        <v>0</v>
      </c>
      <c r="AV56">
        <f t="shared" si="39"/>
        <v>0</v>
      </c>
      <c r="AW56">
        <f t="shared" si="40"/>
        <v>0</v>
      </c>
      <c r="AX56">
        <f t="shared" si="41"/>
        <v>0</v>
      </c>
      <c r="AZ56">
        <f t="shared" si="42"/>
        <v>0</v>
      </c>
      <c r="BA56">
        <f t="shared" si="43"/>
        <v>0</v>
      </c>
      <c r="BB56">
        <f t="shared" si="44"/>
        <v>0</v>
      </c>
      <c r="BC56">
        <f t="shared" si="45"/>
        <v>0</v>
      </c>
      <c r="BD56">
        <f t="shared" si="46"/>
        <v>0</v>
      </c>
      <c r="BE56">
        <f t="shared" si="47"/>
        <v>0</v>
      </c>
      <c r="BF56">
        <f t="shared" si="48"/>
        <v>0</v>
      </c>
    </row>
    <row r="57" spans="2:58">
      <c r="B57" s="1" t="s">
        <v>58</v>
      </c>
      <c r="C57" s="9">
        <v>15695</v>
      </c>
      <c r="D57" s="9"/>
      <c r="E57" s="1" t="s">
        <v>1</v>
      </c>
      <c r="F57" s="1">
        <v>1</v>
      </c>
      <c r="G57" s="5" t="s">
        <v>193</v>
      </c>
      <c r="H57" s="6" t="s">
        <v>810</v>
      </c>
      <c r="I57" s="6" t="s">
        <v>794</v>
      </c>
      <c r="J57">
        <f t="shared" si="49"/>
        <v>15695</v>
      </c>
      <c r="K57">
        <f t="shared" si="5"/>
        <v>1</v>
      </c>
      <c r="L57">
        <f t="shared" si="50"/>
        <v>0</v>
      </c>
      <c r="M57">
        <f t="shared" si="6"/>
        <v>0</v>
      </c>
      <c r="N57">
        <f t="shared" si="51"/>
        <v>0</v>
      </c>
      <c r="O57">
        <f t="shared" si="7"/>
        <v>0</v>
      </c>
      <c r="P57">
        <f t="shared" si="52"/>
        <v>0</v>
      </c>
      <c r="Q57">
        <f t="shared" si="8"/>
        <v>0</v>
      </c>
      <c r="R57">
        <f t="shared" si="9"/>
        <v>0</v>
      </c>
      <c r="S57">
        <f t="shared" si="10"/>
        <v>0</v>
      </c>
      <c r="T57">
        <f t="shared" si="11"/>
        <v>0</v>
      </c>
      <c r="U57">
        <f t="shared" si="12"/>
        <v>0</v>
      </c>
      <c r="V57">
        <f t="shared" si="13"/>
        <v>0</v>
      </c>
      <c r="W57">
        <f t="shared" si="14"/>
        <v>0</v>
      </c>
      <c r="X57">
        <f t="shared" si="15"/>
        <v>0</v>
      </c>
      <c r="Y57">
        <f t="shared" si="16"/>
        <v>0</v>
      </c>
      <c r="Z57">
        <f t="shared" si="17"/>
        <v>0</v>
      </c>
      <c r="AA57">
        <f t="shared" si="18"/>
        <v>0</v>
      </c>
      <c r="AB57">
        <f t="shared" si="19"/>
        <v>0</v>
      </c>
      <c r="AC57">
        <f t="shared" si="20"/>
        <v>0</v>
      </c>
      <c r="AD57">
        <f t="shared" si="21"/>
        <v>0</v>
      </c>
      <c r="AE57">
        <f t="shared" si="22"/>
        <v>0</v>
      </c>
      <c r="AF57">
        <f t="shared" si="23"/>
        <v>0</v>
      </c>
      <c r="AG57">
        <f t="shared" si="24"/>
        <v>0</v>
      </c>
      <c r="AH57">
        <f t="shared" si="25"/>
        <v>0</v>
      </c>
      <c r="AI57">
        <f t="shared" si="26"/>
        <v>0</v>
      </c>
      <c r="AJ57">
        <f t="shared" si="27"/>
        <v>0</v>
      </c>
      <c r="AK57">
        <f t="shared" si="28"/>
        <v>0</v>
      </c>
      <c r="AL57">
        <f t="shared" si="29"/>
        <v>0</v>
      </c>
      <c r="AM57">
        <f t="shared" si="30"/>
        <v>0</v>
      </c>
      <c r="AN57">
        <f t="shared" si="31"/>
        <v>15695</v>
      </c>
      <c r="AO57">
        <f t="shared" si="32"/>
        <v>0</v>
      </c>
      <c r="AP57">
        <f t="shared" si="33"/>
        <v>0</v>
      </c>
      <c r="AQ57">
        <f t="shared" si="34"/>
        <v>0</v>
      </c>
      <c r="AR57">
        <f t="shared" si="35"/>
        <v>0</v>
      </c>
      <c r="AS57">
        <f t="shared" si="36"/>
        <v>0</v>
      </c>
      <c r="AT57">
        <f t="shared" si="37"/>
        <v>0</v>
      </c>
      <c r="AU57">
        <f t="shared" si="38"/>
        <v>0</v>
      </c>
      <c r="AV57">
        <f t="shared" si="39"/>
        <v>0</v>
      </c>
      <c r="AW57">
        <f t="shared" si="40"/>
        <v>0</v>
      </c>
      <c r="AX57">
        <f t="shared" si="41"/>
        <v>0</v>
      </c>
      <c r="AZ57">
        <f t="shared" si="42"/>
        <v>0</v>
      </c>
      <c r="BA57">
        <f t="shared" si="43"/>
        <v>0</v>
      </c>
      <c r="BB57">
        <f t="shared" si="44"/>
        <v>0</v>
      </c>
      <c r="BC57">
        <f t="shared" si="45"/>
        <v>0</v>
      </c>
      <c r="BD57">
        <f t="shared" si="46"/>
        <v>0</v>
      </c>
      <c r="BE57">
        <f t="shared" si="47"/>
        <v>0</v>
      </c>
      <c r="BF57">
        <f t="shared" si="48"/>
        <v>0</v>
      </c>
    </row>
    <row r="58" spans="2:58">
      <c r="B58" s="1" t="s">
        <v>59</v>
      </c>
      <c r="C58" s="9">
        <v>48000</v>
      </c>
      <c r="D58" s="9"/>
      <c r="E58" s="1" t="s">
        <v>1</v>
      </c>
      <c r="F58" s="1">
        <v>1</v>
      </c>
      <c r="G58" s="5" t="s">
        <v>193</v>
      </c>
      <c r="H58" s="6" t="s">
        <v>810</v>
      </c>
      <c r="I58" s="6" t="s">
        <v>794</v>
      </c>
      <c r="J58">
        <f t="shared" si="49"/>
        <v>48000</v>
      </c>
      <c r="K58">
        <f t="shared" si="5"/>
        <v>1</v>
      </c>
      <c r="L58">
        <f t="shared" si="50"/>
        <v>0</v>
      </c>
      <c r="M58">
        <f t="shared" si="6"/>
        <v>0</v>
      </c>
      <c r="N58">
        <f t="shared" si="51"/>
        <v>0</v>
      </c>
      <c r="O58">
        <f t="shared" si="7"/>
        <v>0</v>
      </c>
      <c r="P58">
        <f t="shared" si="52"/>
        <v>0</v>
      </c>
      <c r="Q58">
        <f t="shared" si="8"/>
        <v>0</v>
      </c>
      <c r="R58">
        <f t="shared" si="9"/>
        <v>0</v>
      </c>
      <c r="S58">
        <f t="shared" si="10"/>
        <v>0</v>
      </c>
      <c r="T58">
        <f t="shared" si="11"/>
        <v>0</v>
      </c>
      <c r="U58">
        <f t="shared" si="12"/>
        <v>0</v>
      </c>
      <c r="V58">
        <f t="shared" si="13"/>
        <v>0</v>
      </c>
      <c r="W58">
        <f t="shared" si="14"/>
        <v>0</v>
      </c>
      <c r="X58">
        <f t="shared" si="15"/>
        <v>0</v>
      </c>
      <c r="Y58">
        <f t="shared" si="16"/>
        <v>0</v>
      </c>
      <c r="Z58">
        <f t="shared" si="17"/>
        <v>0</v>
      </c>
      <c r="AA58">
        <f t="shared" si="18"/>
        <v>0</v>
      </c>
      <c r="AB58">
        <f t="shared" si="19"/>
        <v>0</v>
      </c>
      <c r="AC58">
        <f t="shared" si="20"/>
        <v>0</v>
      </c>
      <c r="AD58">
        <f t="shared" si="21"/>
        <v>0</v>
      </c>
      <c r="AE58">
        <f t="shared" si="22"/>
        <v>0</v>
      </c>
      <c r="AF58">
        <f t="shared" si="23"/>
        <v>0</v>
      </c>
      <c r="AG58">
        <f t="shared" si="24"/>
        <v>0</v>
      </c>
      <c r="AH58">
        <f t="shared" si="25"/>
        <v>0</v>
      </c>
      <c r="AI58">
        <f t="shared" si="26"/>
        <v>0</v>
      </c>
      <c r="AJ58">
        <f t="shared" si="27"/>
        <v>0</v>
      </c>
      <c r="AK58">
        <f t="shared" si="28"/>
        <v>0</v>
      </c>
      <c r="AL58">
        <f t="shared" si="29"/>
        <v>0</v>
      </c>
      <c r="AM58">
        <f t="shared" si="30"/>
        <v>0</v>
      </c>
      <c r="AN58">
        <f t="shared" si="31"/>
        <v>48000</v>
      </c>
      <c r="AO58">
        <f t="shared" si="32"/>
        <v>0</v>
      </c>
      <c r="AP58">
        <f t="shared" si="33"/>
        <v>0</v>
      </c>
      <c r="AQ58">
        <f t="shared" si="34"/>
        <v>0</v>
      </c>
      <c r="AR58">
        <f t="shared" si="35"/>
        <v>0</v>
      </c>
      <c r="AS58">
        <f t="shared" si="36"/>
        <v>0</v>
      </c>
      <c r="AT58">
        <f t="shared" si="37"/>
        <v>0</v>
      </c>
      <c r="AU58">
        <f t="shared" si="38"/>
        <v>0</v>
      </c>
      <c r="AV58">
        <f t="shared" si="39"/>
        <v>0</v>
      </c>
      <c r="AW58">
        <f t="shared" si="40"/>
        <v>0</v>
      </c>
      <c r="AX58">
        <f t="shared" si="41"/>
        <v>0</v>
      </c>
      <c r="AZ58">
        <f t="shared" si="42"/>
        <v>0</v>
      </c>
      <c r="BA58">
        <f t="shared" si="43"/>
        <v>0</v>
      </c>
      <c r="BB58">
        <f t="shared" si="44"/>
        <v>0</v>
      </c>
      <c r="BC58">
        <f t="shared" si="45"/>
        <v>0</v>
      </c>
      <c r="BD58">
        <f t="shared" si="46"/>
        <v>0</v>
      </c>
      <c r="BE58">
        <f t="shared" si="47"/>
        <v>0</v>
      </c>
      <c r="BF58">
        <f t="shared" si="48"/>
        <v>0</v>
      </c>
    </row>
    <row r="59" spans="2:58">
      <c r="B59" s="1" t="s">
        <v>60</v>
      </c>
      <c r="C59" s="9">
        <v>50000</v>
      </c>
      <c r="D59" s="9"/>
      <c r="E59" s="1" t="s">
        <v>1</v>
      </c>
      <c r="F59" s="1">
        <v>1</v>
      </c>
      <c r="G59" s="5" t="s">
        <v>821</v>
      </c>
      <c r="H59" s="6" t="s">
        <v>822</v>
      </c>
      <c r="I59" s="6" t="s">
        <v>177</v>
      </c>
      <c r="J59">
        <f t="shared" si="49"/>
        <v>0</v>
      </c>
      <c r="K59">
        <f t="shared" si="5"/>
        <v>0</v>
      </c>
      <c r="L59">
        <f t="shared" si="50"/>
        <v>0</v>
      </c>
      <c r="M59">
        <f t="shared" si="6"/>
        <v>0</v>
      </c>
      <c r="N59">
        <f t="shared" si="51"/>
        <v>0</v>
      </c>
      <c r="O59">
        <f t="shared" si="7"/>
        <v>0</v>
      </c>
      <c r="P59">
        <f t="shared" si="52"/>
        <v>50000</v>
      </c>
      <c r="Q59">
        <f t="shared" si="8"/>
        <v>1</v>
      </c>
      <c r="R59">
        <f t="shared" si="9"/>
        <v>0</v>
      </c>
      <c r="S59">
        <f t="shared" si="10"/>
        <v>0</v>
      </c>
      <c r="T59">
        <f t="shared" si="11"/>
        <v>0</v>
      </c>
      <c r="U59">
        <f t="shared" si="12"/>
        <v>0</v>
      </c>
      <c r="V59">
        <f t="shared" si="13"/>
        <v>0</v>
      </c>
      <c r="W59">
        <f t="shared" si="14"/>
        <v>0</v>
      </c>
      <c r="X59">
        <f t="shared" si="15"/>
        <v>0</v>
      </c>
      <c r="Y59">
        <f t="shared" si="16"/>
        <v>0</v>
      </c>
      <c r="Z59">
        <f t="shared" si="17"/>
        <v>0</v>
      </c>
      <c r="AA59">
        <f t="shared" si="18"/>
        <v>0</v>
      </c>
      <c r="AB59">
        <f t="shared" si="19"/>
        <v>0</v>
      </c>
      <c r="AC59">
        <f t="shared" si="20"/>
        <v>0</v>
      </c>
      <c r="AD59">
        <f t="shared" si="21"/>
        <v>0</v>
      </c>
      <c r="AE59">
        <f t="shared" si="22"/>
        <v>0</v>
      </c>
      <c r="AF59">
        <f t="shared" si="23"/>
        <v>0</v>
      </c>
      <c r="AG59">
        <f t="shared" si="24"/>
        <v>0</v>
      </c>
      <c r="AH59">
        <f t="shared" si="25"/>
        <v>0</v>
      </c>
      <c r="AI59">
        <f t="shared" si="26"/>
        <v>0</v>
      </c>
      <c r="AJ59">
        <f t="shared" si="27"/>
        <v>0</v>
      </c>
      <c r="AK59">
        <f t="shared" si="28"/>
        <v>0</v>
      </c>
      <c r="AL59">
        <f t="shared" si="29"/>
        <v>0</v>
      </c>
      <c r="AM59">
        <f t="shared" si="30"/>
        <v>0</v>
      </c>
      <c r="AN59">
        <f t="shared" si="31"/>
        <v>0</v>
      </c>
      <c r="AO59">
        <f t="shared" si="32"/>
        <v>0</v>
      </c>
      <c r="AP59">
        <f t="shared" si="33"/>
        <v>0</v>
      </c>
      <c r="AQ59">
        <f t="shared" si="34"/>
        <v>0</v>
      </c>
      <c r="AR59">
        <f t="shared" si="35"/>
        <v>50000</v>
      </c>
      <c r="AS59">
        <f t="shared" si="36"/>
        <v>0</v>
      </c>
      <c r="AT59">
        <f t="shared" si="37"/>
        <v>0</v>
      </c>
      <c r="AU59">
        <f t="shared" si="38"/>
        <v>0</v>
      </c>
      <c r="AV59">
        <f t="shared" si="39"/>
        <v>0</v>
      </c>
      <c r="AW59">
        <f t="shared" si="40"/>
        <v>0</v>
      </c>
      <c r="AX59">
        <f t="shared" si="41"/>
        <v>0</v>
      </c>
      <c r="AZ59">
        <f t="shared" si="42"/>
        <v>0</v>
      </c>
      <c r="BA59">
        <f t="shared" si="43"/>
        <v>0</v>
      </c>
      <c r="BB59">
        <f t="shared" si="44"/>
        <v>0</v>
      </c>
      <c r="BC59">
        <f t="shared" si="45"/>
        <v>0</v>
      </c>
      <c r="BD59">
        <f t="shared" si="46"/>
        <v>0</v>
      </c>
      <c r="BE59">
        <f t="shared" si="47"/>
        <v>0</v>
      </c>
      <c r="BF59">
        <f t="shared" si="48"/>
        <v>0</v>
      </c>
    </row>
    <row r="60" spans="2:58">
      <c r="B60" s="1" t="s">
        <v>61</v>
      </c>
      <c r="C60" s="9">
        <v>70000</v>
      </c>
      <c r="D60" s="9"/>
      <c r="E60" s="1" t="s">
        <v>1</v>
      </c>
      <c r="F60" s="1">
        <v>1</v>
      </c>
      <c r="G60" t="s">
        <v>817</v>
      </c>
      <c r="H60" s="5" t="s">
        <v>818</v>
      </c>
      <c r="I60" s="5" t="s">
        <v>780</v>
      </c>
      <c r="J60">
        <f t="shared" si="49"/>
        <v>0</v>
      </c>
      <c r="K60">
        <f t="shared" si="5"/>
        <v>0</v>
      </c>
      <c r="L60">
        <f t="shared" si="50"/>
        <v>70000</v>
      </c>
      <c r="M60">
        <f t="shared" si="6"/>
        <v>1</v>
      </c>
      <c r="N60">
        <f t="shared" si="51"/>
        <v>0</v>
      </c>
      <c r="O60">
        <f t="shared" si="7"/>
        <v>0</v>
      </c>
      <c r="P60">
        <f t="shared" si="52"/>
        <v>0</v>
      </c>
      <c r="Q60">
        <f t="shared" si="8"/>
        <v>0</v>
      </c>
      <c r="R60">
        <f t="shared" si="9"/>
        <v>0</v>
      </c>
      <c r="S60">
        <f t="shared" si="10"/>
        <v>0</v>
      </c>
      <c r="T60">
        <f t="shared" si="11"/>
        <v>0</v>
      </c>
      <c r="U60">
        <f t="shared" si="12"/>
        <v>0</v>
      </c>
      <c r="V60">
        <f t="shared" si="13"/>
        <v>0</v>
      </c>
      <c r="W60">
        <f t="shared" si="14"/>
        <v>0</v>
      </c>
      <c r="X60">
        <f t="shared" si="15"/>
        <v>0</v>
      </c>
      <c r="Y60">
        <f t="shared" si="16"/>
        <v>0</v>
      </c>
      <c r="Z60">
        <f t="shared" si="17"/>
        <v>0</v>
      </c>
      <c r="AA60">
        <f t="shared" si="18"/>
        <v>0</v>
      </c>
      <c r="AB60">
        <f t="shared" si="19"/>
        <v>0</v>
      </c>
      <c r="AC60">
        <f t="shared" si="20"/>
        <v>0</v>
      </c>
      <c r="AD60">
        <f t="shared" si="21"/>
        <v>0</v>
      </c>
      <c r="AE60">
        <f t="shared" si="22"/>
        <v>0</v>
      </c>
      <c r="AF60">
        <f t="shared" si="23"/>
        <v>0</v>
      </c>
      <c r="AG60">
        <f t="shared" si="24"/>
        <v>0</v>
      </c>
      <c r="AH60">
        <f t="shared" si="25"/>
        <v>0</v>
      </c>
      <c r="AI60">
        <f t="shared" si="26"/>
        <v>0</v>
      </c>
      <c r="AJ60">
        <f t="shared" si="27"/>
        <v>0</v>
      </c>
      <c r="AK60">
        <f t="shared" si="28"/>
        <v>0</v>
      </c>
      <c r="AL60">
        <f t="shared" si="29"/>
        <v>0</v>
      </c>
      <c r="AM60">
        <f t="shared" si="30"/>
        <v>0</v>
      </c>
      <c r="AN60">
        <f t="shared" si="31"/>
        <v>0</v>
      </c>
      <c r="AO60">
        <f t="shared" si="32"/>
        <v>0</v>
      </c>
      <c r="AP60">
        <f t="shared" si="33"/>
        <v>0</v>
      </c>
      <c r="AQ60">
        <f t="shared" si="34"/>
        <v>0</v>
      </c>
      <c r="AR60">
        <f t="shared" si="35"/>
        <v>0</v>
      </c>
      <c r="AS60">
        <f t="shared" si="36"/>
        <v>70000</v>
      </c>
      <c r="AT60">
        <f t="shared" si="37"/>
        <v>0</v>
      </c>
      <c r="AU60">
        <f t="shared" si="38"/>
        <v>0</v>
      </c>
      <c r="AV60">
        <f t="shared" si="39"/>
        <v>0</v>
      </c>
      <c r="AW60">
        <f t="shared" si="40"/>
        <v>0</v>
      </c>
      <c r="AX60">
        <f t="shared" si="41"/>
        <v>0</v>
      </c>
      <c r="AZ60">
        <f t="shared" si="42"/>
        <v>0</v>
      </c>
      <c r="BA60">
        <f t="shared" si="43"/>
        <v>0</v>
      </c>
      <c r="BB60">
        <f t="shared" si="44"/>
        <v>0</v>
      </c>
      <c r="BC60">
        <f t="shared" si="45"/>
        <v>0</v>
      </c>
      <c r="BD60">
        <f t="shared" si="46"/>
        <v>0</v>
      </c>
      <c r="BE60">
        <f t="shared" si="47"/>
        <v>0</v>
      </c>
      <c r="BF60">
        <f t="shared" si="48"/>
        <v>0</v>
      </c>
    </row>
    <row r="61" spans="2:58">
      <c r="B61" s="1" t="s">
        <v>62</v>
      </c>
      <c r="C61" s="9">
        <v>500000</v>
      </c>
      <c r="D61" s="9"/>
      <c r="E61" s="1" t="s">
        <v>1</v>
      </c>
      <c r="F61" s="1">
        <v>1</v>
      </c>
      <c r="G61" t="s">
        <v>192</v>
      </c>
      <c r="H61" s="6" t="s">
        <v>844</v>
      </c>
      <c r="I61" t="s">
        <v>177</v>
      </c>
      <c r="J61">
        <f t="shared" si="49"/>
        <v>0</v>
      </c>
      <c r="K61">
        <f t="shared" si="5"/>
        <v>0</v>
      </c>
      <c r="L61">
        <f t="shared" si="50"/>
        <v>0</v>
      </c>
      <c r="M61">
        <f t="shared" si="6"/>
        <v>0</v>
      </c>
      <c r="N61">
        <f t="shared" si="51"/>
        <v>0</v>
      </c>
      <c r="O61">
        <f t="shared" si="7"/>
        <v>0</v>
      </c>
      <c r="P61">
        <f t="shared" si="52"/>
        <v>500000</v>
      </c>
      <c r="Q61">
        <f t="shared" si="8"/>
        <v>1</v>
      </c>
      <c r="R61">
        <f t="shared" si="9"/>
        <v>0</v>
      </c>
      <c r="S61">
        <f t="shared" si="10"/>
        <v>0</v>
      </c>
      <c r="T61">
        <f t="shared" si="11"/>
        <v>0</v>
      </c>
      <c r="U61">
        <f t="shared" si="12"/>
        <v>0</v>
      </c>
      <c r="V61">
        <f t="shared" si="13"/>
        <v>0</v>
      </c>
      <c r="W61">
        <f t="shared" si="14"/>
        <v>0</v>
      </c>
      <c r="X61">
        <f t="shared" si="15"/>
        <v>0</v>
      </c>
      <c r="Y61">
        <f t="shared" si="16"/>
        <v>0</v>
      </c>
      <c r="Z61">
        <f t="shared" si="17"/>
        <v>0</v>
      </c>
      <c r="AA61">
        <f t="shared" si="18"/>
        <v>0</v>
      </c>
      <c r="AB61">
        <f t="shared" si="19"/>
        <v>0</v>
      </c>
      <c r="AC61">
        <f t="shared" si="20"/>
        <v>0</v>
      </c>
      <c r="AD61">
        <f t="shared" si="21"/>
        <v>0</v>
      </c>
      <c r="AE61">
        <f t="shared" si="22"/>
        <v>0</v>
      </c>
      <c r="AF61">
        <f t="shared" si="23"/>
        <v>0</v>
      </c>
      <c r="AG61">
        <f t="shared" si="24"/>
        <v>0</v>
      </c>
      <c r="AH61">
        <f t="shared" si="25"/>
        <v>0</v>
      </c>
      <c r="AI61">
        <f t="shared" si="26"/>
        <v>0</v>
      </c>
      <c r="AJ61">
        <f t="shared" si="27"/>
        <v>0</v>
      </c>
      <c r="AK61">
        <f t="shared" si="28"/>
        <v>0</v>
      </c>
      <c r="AL61">
        <f t="shared" si="29"/>
        <v>0</v>
      </c>
      <c r="AM61">
        <f t="shared" si="30"/>
        <v>0</v>
      </c>
      <c r="AN61">
        <f t="shared" si="31"/>
        <v>0</v>
      </c>
      <c r="AO61">
        <f t="shared" si="32"/>
        <v>0</v>
      </c>
      <c r="AP61">
        <f t="shared" si="33"/>
        <v>0</v>
      </c>
      <c r="AQ61">
        <f t="shared" si="34"/>
        <v>0</v>
      </c>
      <c r="AR61">
        <f t="shared" si="35"/>
        <v>0</v>
      </c>
      <c r="AS61">
        <f t="shared" si="36"/>
        <v>0</v>
      </c>
      <c r="AT61">
        <f t="shared" si="37"/>
        <v>500000</v>
      </c>
      <c r="AU61">
        <f t="shared" si="38"/>
        <v>0</v>
      </c>
      <c r="AV61">
        <f t="shared" si="39"/>
        <v>0</v>
      </c>
      <c r="AW61">
        <f t="shared" si="40"/>
        <v>0</v>
      </c>
      <c r="AX61">
        <f t="shared" si="41"/>
        <v>0</v>
      </c>
      <c r="AZ61">
        <f t="shared" si="42"/>
        <v>0</v>
      </c>
      <c r="BA61">
        <f t="shared" si="43"/>
        <v>0</v>
      </c>
      <c r="BB61">
        <f t="shared" si="44"/>
        <v>0</v>
      </c>
      <c r="BC61">
        <f t="shared" si="45"/>
        <v>0</v>
      </c>
      <c r="BD61">
        <f t="shared" si="46"/>
        <v>0</v>
      </c>
      <c r="BE61">
        <f t="shared" si="47"/>
        <v>0</v>
      </c>
      <c r="BF61">
        <f t="shared" si="48"/>
        <v>0</v>
      </c>
    </row>
    <row r="62" spans="2:58">
      <c r="B62" s="1" t="s">
        <v>63</v>
      </c>
      <c r="C62" s="9">
        <v>50000</v>
      </c>
      <c r="D62" s="9"/>
      <c r="E62" s="1" t="s">
        <v>1</v>
      </c>
      <c r="F62" s="1">
        <v>2</v>
      </c>
      <c r="G62" t="s">
        <v>193</v>
      </c>
      <c r="H62" s="5" t="s">
        <v>810</v>
      </c>
      <c r="I62" t="s">
        <v>794</v>
      </c>
      <c r="J62">
        <f t="shared" si="49"/>
        <v>50000</v>
      </c>
      <c r="K62">
        <f t="shared" si="5"/>
        <v>1</v>
      </c>
      <c r="L62">
        <f t="shared" si="50"/>
        <v>0</v>
      </c>
      <c r="M62">
        <f t="shared" si="6"/>
        <v>0</v>
      </c>
      <c r="N62">
        <f t="shared" si="51"/>
        <v>0</v>
      </c>
      <c r="O62">
        <f t="shared" si="7"/>
        <v>0</v>
      </c>
      <c r="P62">
        <f t="shared" si="52"/>
        <v>0</v>
      </c>
      <c r="Q62">
        <f t="shared" si="8"/>
        <v>0</v>
      </c>
      <c r="R62">
        <f t="shared" si="9"/>
        <v>0</v>
      </c>
      <c r="S62">
        <f t="shared" si="10"/>
        <v>0</v>
      </c>
      <c r="T62">
        <f t="shared" si="11"/>
        <v>0</v>
      </c>
      <c r="U62">
        <f t="shared" si="12"/>
        <v>0</v>
      </c>
      <c r="V62">
        <f t="shared" si="13"/>
        <v>0</v>
      </c>
      <c r="W62">
        <f t="shared" si="14"/>
        <v>0</v>
      </c>
      <c r="X62">
        <f t="shared" si="15"/>
        <v>0</v>
      </c>
      <c r="Y62">
        <f t="shared" si="16"/>
        <v>0</v>
      </c>
      <c r="Z62">
        <f t="shared" si="17"/>
        <v>0</v>
      </c>
      <c r="AA62">
        <f t="shared" si="18"/>
        <v>0</v>
      </c>
      <c r="AB62">
        <f t="shared" si="19"/>
        <v>0</v>
      </c>
      <c r="AC62">
        <f t="shared" si="20"/>
        <v>0</v>
      </c>
      <c r="AD62">
        <f t="shared" si="21"/>
        <v>0</v>
      </c>
      <c r="AE62">
        <f t="shared" si="22"/>
        <v>0</v>
      </c>
      <c r="AF62">
        <f t="shared" si="23"/>
        <v>0</v>
      </c>
      <c r="AG62">
        <f t="shared" si="24"/>
        <v>0</v>
      </c>
      <c r="AH62">
        <f t="shared" si="25"/>
        <v>0</v>
      </c>
      <c r="AI62">
        <f t="shared" si="26"/>
        <v>0</v>
      </c>
      <c r="AJ62">
        <f t="shared" si="27"/>
        <v>0</v>
      </c>
      <c r="AK62">
        <f t="shared" si="28"/>
        <v>0</v>
      </c>
      <c r="AL62">
        <f t="shared" si="29"/>
        <v>0</v>
      </c>
      <c r="AM62">
        <f t="shared" si="30"/>
        <v>0</v>
      </c>
      <c r="AN62">
        <f t="shared" si="31"/>
        <v>50000</v>
      </c>
      <c r="AO62">
        <f t="shared" si="32"/>
        <v>0</v>
      </c>
      <c r="AP62">
        <f t="shared" si="33"/>
        <v>0</v>
      </c>
      <c r="AQ62">
        <f t="shared" si="34"/>
        <v>0</v>
      </c>
      <c r="AR62">
        <f t="shared" si="35"/>
        <v>0</v>
      </c>
      <c r="AS62">
        <f t="shared" si="36"/>
        <v>0</v>
      </c>
      <c r="AT62">
        <f t="shared" si="37"/>
        <v>0</v>
      </c>
      <c r="AU62">
        <f t="shared" si="38"/>
        <v>0</v>
      </c>
      <c r="AV62">
        <f t="shared" si="39"/>
        <v>0</v>
      </c>
      <c r="AW62">
        <f t="shared" si="40"/>
        <v>0</v>
      </c>
      <c r="AX62">
        <f t="shared" si="41"/>
        <v>0</v>
      </c>
      <c r="AZ62">
        <f t="shared" si="42"/>
        <v>0</v>
      </c>
      <c r="BA62">
        <f t="shared" si="43"/>
        <v>0</v>
      </c>
      <c r="BB62">
        <f t="shared" si="44"/>
        <v>0</v>
      </c>
      <c r="BC62">
        <f t="shared" si="45"/>
        <v>0</v>
      </c>
      <c r="BD62">
        <f t="shared" si="46"/>
        <v>0</v>
      </c>
      <c r="BE62">
        <f t="shared" si="47"/>
        <v>0</v>
      </c>
      <c r="BF62">
        <f t="shared" si="48"/>
        <v>0</v>
      </c>
    </row>
    <row r="63" spans="2:58">
      <c r="B63" s="1" t="s">
        <v>64</v>
      </c>
      <c r="C63" s="9">
        <v>50000</v>
      </c>
      <c r="D63" s="9"/>
      <c r="E63" s="1" t="s">
        <v>1</v>
      </c>
      <c r="F63" s="1">
        <v>2</v>
      </c>
      <c r="G63" t="s">
        <v>817</v>
      </c>
      <c r="H63" s="6" t="s">
        <v>818</v>
      </c>
      <c r="I63" s="6" t="s">
        <v>780</v>
      </c>
      <c r="J63">
        <f t="shared" si="49"/>
        <v>0</v>
      </c>
      <c r="K63">
        <f t="shared" si="5"/>
        <v>0</v>
      </c>
      <c r="L63">
        <f t="shared" si="50"/>
        <v>50000</v>
      </c>
      <c r="M63">
        <f t="shared" si="6"/>
        <v>1</v>
      </c>
      <c r="N63">
        <f t="shared" si="51"/>
        <v>0</v>
      </c>
      <c r="O63">
        <f t="shared" si="7"/>
        <v>0</v>
      </c>
      <c r="P63">
        <f t="shared" si="52"/>
        <v>0</v>
      </c>
      <c r="Q63">
        <f t="shared" si="8"/>
        <v>0</v>
      </c>
      <c r="R63">
        <f t="shared" si="9"/>
        <v>0</v>
      </c>
      <c r="S63">
        <f t="shared" si="10"/>
        <v>0</v>
      </c>
      <c r="T63">
        <f t="shared" si="11"/>
        <v>0</v>
      </c>
      <c r="U63">
        <f t="shared" si="12"/>
        <v>0</v>
      </c>
      <c r="V63">
        <f t="shared" si="13"/>
        <v>0</v>
      </c>
      <c r="W63">
        <f t="shared" si="14"/>
        <v>0</v>
      </c>
      <c r="X63">
        <f t="shared" si="15"/>
        <v>0</v>
      </c>
      <c r="Y63">
        <f t="shared" si="16"/>
        <v>0</v>
      </c>
      <c r="Z63">
        <f t="shared" si="17"/>
        <v>0</v>
      </c>
      <c r="AA63">
        <f t="shared" si="18"/>
        <v>0</v>
      </c>
      <c r="AB63">
        <f t="shared" si="19"/>
        <v>0</v>
      </c>
      <c r="AC63">
        <f t="shared" si="20"/>
        <v>0</v>
      </c>
      <c r="AD63">
        <f t="shared" si="21"/>
        <v>0</v>
      </c>
      <c r="AE63">
        <f t="shared" si="22"/>
        <v>0</v>
      </c>
      <c r="AF63">
        <f t="shared" si="23"/>
        <v>0</v>
      </c>
      <c r="AG63">
        <f t="shared" si="24"/>
        <v>0</v>
      </c>
      <c r="AH63">
        <f t="shared" si="25"/>
        <v>0</v>
      </c>
      <c r="AI63">
        <f t="shared" si="26"/>
        <v>0</v>
      </c>
      <c r="AJ63">
        <f t="shared" si="27"/>
        <v>0</v>
      </c>
      <c r="AK63">
        <f t="shared" si="28"/>
        <v>0</v>
      </c>
      <c r="AL63">
        <f t="shared" si="29"/>
        <v>0</v>
      </c>
      <c r="AM63">
        <f t="shared" si="30"/>
        <v>0</v>
      </c>
      <c r="AN63">
        <f t="shared" si="31"/>
        <v>0</v>
      </c>
      <c r="AO63">
        <f t="shared" si="32"/>
        <v>0</v>
      </c>
      <c r="AP63">
        <f t="shared" si="33"/>
        <v>0</v>
      </c>
      <c r="AQ63">
        <f t="shared" si="34"/>
        <v>0</v>
      </c>
      <c r="AR63">
        <f t="shared" si="35"/>
        <v>0</v>
      </c>
      <c r="AS63">
        <f t="shared" si="36"/>
        <v>50000</v>
      </c>
      <c r="AT63">
        <f t="shared" si="37"/>
        <v>0</v>
      </c>
      <c r="AU63">
        <f t="shared" si="38"/>
        <v>0</v>
      </c>
      <c r="AV63">
        <f t="shared" si="39"/>
        <v>0</v>
      </c>
      <c r="AW63">
        <f t="shared" si="40"/>
        <v>0</v>
      </c>
      <c r="AX63">
        <f t="shared" si="41"/>
        <v>0</v>
      </c>
      <c r="AZ63">
        <f t="shared" si="42"/>
        <v>0</v>
      </c>
      <c r="BA63">
        <f t="shared" si="43"/>
        <v>0</v>
      </c>
      <c r="BB63">
        <f t="shared" si="44"/>
        <v>0</v>
      </c>
      <c r="BC63">
        <f t="shared" si="45"/>
        <v>0</v>
      </c>
      <c r="BD63">
        <f t="shared" si="46"/>
        <v>0</v>
      </c>
      <c r="BE63">
        <f t="shared" si="47"/>
        <v>0</v>
      </c>
      <c r="BF63">
        <f t="shared" si="48"/>
        <v>0</v>
      </c>
    </row>
    <row r="64" spans="2:58">
      <c r="B64" s="1" t="s">
        <v>65</v>
      </c>
      <c r="C64" s="9">
        <v>50000</v>
      </c>
      <c r="D64" s="9"/>
      <c r="E64" s="1" t="s">
        <v>1</v>
      </c>
      <c r="F64" s="1">
        <v>2</v>
      </c>
      <c r="G64" t="s">
        <v>195</v>
      </c>
      <c r="H64" s="6" t="s">
        <v>823</v>
      </c>
      <c r="I64" s="6" t="s">
        <v>780</v>
      </c>
      <c r="J64">
        <f t="shared" si="49"/>
        <v>0</v>
      </c>
      <c r="K64">
        <f t="shared" si="5"/>
        <v>0</v>
      </c>
      <c r="L64">
        <f t="shared" si="50"/>
        <v>50000</v>
      </c>
      <c r="M64">
        <f t="shared" si="6"/>
        <v>1</v>
      </c>
      <c r="N64">
        <f t="shared" si="51"/>
        <v>0</v>
      </c>
      <c r="O64">
        <f t="shared" si="7"/>
        <v>0</v>
      </c>
      <c r="P64">
        <f t="shared" si="52"/>
        <v>0</v>
      </c>
      <c r="Q64">
        <f t="shared" si="8"/>
        <v>0</v>
      </c>
      <c r="R64">
        <f t="shared" si="9"/>
        <v>0</v>
      </c>
      <c r="S64">
        <f t="shared" si="10"/>
        <v>0</v>
      </c>
      <c r="T64">
        <f t="shared" si="11"/>
        <v>0</v>
      </c>
      <c r="U64">
        <f t="shared" si="12"/>
        <v>0</v>
      </c>
      <c r="V64">
        <f t="shared" si="13"/>
        <v>0</v>
      </c>
      <c r="W64">
        <f t="shared" si="14"/>
        <v>0</v>
      </c>
      <c r="X64">
        <f t="shared" si="15"/>
        <v>0</v>
      </c>
      <c r="Y64">
        <f t="shared" si="16"/>
        <v>0</v>
      </c>
      <c r="Z64">
        <f t="shared" si="17"/>
        <v>0</v>
      </c>
      <c r="AA64">
        <f t="shared" si="18"/>
        <v>0</v>
      </c>
      <c r="AB64">
        <f t="shared" si="19"/>
        <v>0</v>
      </c>
      <c r="AC64">
        <f t="shared" si="20"/>
        <v>0</v>
      </c>
      <c r="AD64">
        <f t="shared" si="21"/>
        <v>0</v>
      </c>
      <c r="AE64">
        <f t="shared" si="22"/>
        <v>0</v>
      </c>
      <c r="AF64">
        <f t="shared" si="23"/>
        <v>0</v>
      </c>
      <c r="AG64">
        <f t="shared" si="24"/>
        <v>0</v>
      </c>
      <c r="AH64">
        <f t="shared" si="25"/>
        <v>0</v>
      </c>
      <c r="AI64">
        <f t="shared" si="26"/>
        <v>0</v>
      </c>
      <c r="AJ64">
        <f t="shared" si="27"/>
        <v>0</v>
      </c>
      <c r="AK64">
        <f t="shared" si="28"/>
        <v>0</v>
      </c>
      <c r="AL64">
        <f t="shared" si="29"/>
        <v>0</v>
      </c>
      <c r="AM64">
        <f t="shared" si="30"/>
        <v>0</v>
      </c>
      <c r="AN64">
        <f t="shared" si="31"/>
        <v>0</v>
      </c>
      <c r="AO64">
        <f t="shared" si="32"/>
        <v>0</v>
      </c>
      <c r="AP64">
        <f t="shared" si="33"/>
        <v>0</v>
      </c>
      <c r="AQ64">
        <f t="shared" si="34"/>
        <v>0</v>
      </c>
      <c r="AR64">
        <f t="shared" si="35"/>
        <v>0</v>
      </c>
      <c r="AS64">
        <f t="shared" si="36"/>
        <v>0</v>
      </c>
      <c r="AT64">
        <f t="shared" si="37"/>
        <v>0</v>
      </c>
      <c r="AU64">
        <f t="shared" si="38"/>
        <v>0</v>
      </c>
      <c r="AV64">
        <f t="shared" si="39"/>
        <v>50000</v>
      </c>
      <c r="AW64">
        <f t="shared" si="40"/>
        <v>0</v>
      </c>
      <c r="AX64">
        <f t="shared" si="41"/>
        <v>0</v>
      </c>
      <c r="AZ64">
        <f t="shared" si="42"/>
        <v>0</v>
      </c>
      <c r="BA64">
        <f t="shared" si="43"/>
        <v>0</v>
      </c>
      <c r="BB64">
        <f t="shared" si="44"/>
        <v>0</v>
      </c>
      <c r="BC64">
        <f t="shared" si="45"/>
        <v>0</v>
      </c>
      <c r="BD64">
        <f t="shared" si="46"/>
        <v>0</v>
      </c>
      <c r="BE64">
        <f t="shared" si="47"/>
        <v>0</v>
      </c>
      <c r="BF64">
        <f t="shared" si="48"/>
        <v>0</v>
      </c>
    </row>
    <row r="65" spans="2:58">
      <c r="B65" s="1" t="s">
        <v>66</v>
      </c>
      <c r="C65" s="9">
        <v>180000</v>
      </c>
      <c r="D65" s="9"/>
      <c r="E65" s="1" t="s">
        <v>1</v>
      </c>
      <c r="F65" s="1">
        <v>2</v>
      </c>
      <c r="G65" t="s">
        <v>202</v>
      </c>
      <c r="H65" s="6" t="s">
        <v>824</v>
      </c>
      <c r="I65" s="6" t="s">
        <v>177</v>
      </c>
      <c r="J65">
        <f t="shared" si="49"/>
        <v>0</v>
      </c>
      <c r="K65">
        <f t="shared" si="5"/>
        <v>0</v>
      </c>
      <c r="L65">
        <f t="shared" si="50"/>
        <v>0</v>
      </c>
      <c r="M65">
        <f t="shared" si="6"/>
        <v>0</v>
      </c>
      <c r="N65">
        <f t="shared" si="51"/>
        <v>0</v>
      </c>
      <c r="O65">
        <f t="shared" si="7"/>
        <v>0</v>
      </c>
      <c r="P65">
        <f t="shared" si="52"/>
        <v>180000</v>
      </c>
      <c r="Q65">
        <f t="shared" si="8"/>
        <v>1</v>
      </c>
      <c r="R65">
        <f t="shared" si="9"/>
        <v>0</v>
      </c>
      <c r="S65">
        <f t="shared" si="10"/>
        <v>0</v>
      </c>
      <c r="T65">
        <f t="shared" si="11"/>
        <v>0</v>
      </c>
      <c r="U65">
        <f t="shared" si="12"/>
        <v>0</v>
      </c>
      <c r="V65">
        <f t="shared" si="13"/>
        <v>0</v>
      </c>
      <c r="W65">
        <f t="shared" si="14"/>
        <v>0</v>
      </c>
      <c r="X65">
        <f t="shared" si="15"/>
        <v>0</v>
      </c>
      <c r="Y65">
        <f t="shared" si="16"/>
        <v>0</v>
      </c>
      <c r="Z65">
        <f t="shared" si="17"/>
        <v>0</v>
      </c>
      <c r="AA65">
        <f t="shared" si="18"/>
        <v>0</v>
      </c>
      <c r="AB65">
        <f t="shared" si="19"/>
        <v>180000</v>
      </c>
      <c r="AC65">
        <f t="shared" si="20"/>
        <v>0</v>
      </c>
      <c r="AD65">
        <f t="shared" si="21"/>
        <v>0</v>
      </c>
      <c r="AE65">
        <f t="shared" si="22"/>
        <v>0</v>
      </c>
      <c r="AF65">
        <f t="shared" si="23"/>
        <v>0</v>
      </c>
      <c r="AG65">
        <f t="shared" si="24"/>
        <v>0</v>
      </c>
      <c r="AH65">
        <f t="shared" si="25"/>
        <v>0</v>
      </c>
      <c r="AI65">
        <f t="shared" si="26"/>
        <v>0</v>
      </c>
      <c r="AJ65">
        <f t="shared" si="27"/>
        <v>0</v>
      </c>
      <c r="AK65">
        <f t="shared" si="28"/>
        <v>0</v>
      </c>
      <c r="AL65">
        <f t="shared" si="29"/>
        <v>0</v>
      </c>
      <c r="AM65">
        <f t="shared" si="30"/>
        <v>0</v>
      </c>
      <c r="AN65">
        <f t="shared" si="31"/>
        <v>0</v>
      </c>
      <c r="AO65">
        <f t="shared" si="32"/>
        <v>0</v>
      </c>
      <c r="AP65">
        <f t="shared" si="33"/>
        <v>0</v>
      </c>
      <c r="AQ65">
        <f t="shared" si="34"/>
        <v>0</v>
      </c>
      <c r="AR65">
        <f t="shared" si="35"/>
        <v>0</v>
      </c>
      <c r="AS65">
        <f t="shared" si="36"/>
        <v>0</v>
      </c>
      <c r="AT65">
        <f t="shared" si="37"/>
        <v>0</v>
      </c>
      <c r="AU65">
        <f t="shared" si="38"/>
        <v>0</v>
      </c>
      <c r="AV65">
        <f t="shared" si="39"/>
        <v>0</v>
      </c>
      <c r="AW65">
        <f t="shared" si="40"/>
        <v>0</v>
      </c>
      <c r="AX65">
        <f t="shared" si="41"/>
        <v>0</v>
      </c>
      <c r="AZ65">
        <f t="shared" si="42"/>
        <v>0</v>
      </c>
      <c r="BA65">
        <f t="shared" si="43"/>
        <v>0</v>
      </c>
      <c r="BB65">
        <f t="shared" si="44"/>
        <v>0</v>
      </c>
      <c r="BC65">
        <f t="shared" si="45"/>
        <v>0</v>
      </c>
      <c r="BD65">
        <f t="shared" si="46"/>
        <v>0</v>
      </c>
      <c r="BE65">
        <f t="shared" si="47"/>
        <v>0</v>
      </c>
      <c r="BF65">
        <f t="shared" si="48"/>
        <v>0</v>
      </c>
    </row>
    <row r="66" spans="2:58">
      <c r="B66" s="1" t="s">
        <v>67</v>
      </c>
      <c r="C66" s="9">
        <v>175000</v>
      </c>
      <c r="D66" s="9"/>
      <c r="E66" s="1" t="s">
        <v>1</v>
      </c>
      <c r="F66" s="1">
        <v>2</v>
      </c>
      <c r="G66" t="s">
        <v>187</v>
      </c>
      <c r="H66" s="6" t="s">
        <v>825</v>
      </c>
      <c r="I66" s="6" t="s">
        <v>177</v>
      </c>
      <c r="J66">
        <f t="shared" si="49"/>
        <v>0</v>
      </c>
      <c r="K66">
        <f t="shared" si="5"/>
        <v>0</v>
      </c>
      <c r="L66">
        <f t="shared" si="50"/>
        <v>0</v>
      </c>
      <c r="M66">
        <f t="shared" si="6"/>
        <v>0</v>
      </c>
      <c r="N66">
        <f t="shared" si="51"/>
        <v>0</v>
      </c>
      <c r="O66">
        <f t="shared" si="7"/>
        <v>0</v>
      </c>
      <c r="P66">
        <f t="shared" si="52"/>
        <v>175000</v>
      </c>
      <c r="Q66">
        <f t="shared" si="8"/>
        <v>1</v>
      </c>
      <c r="R66">
        <f t="shared" si="9"/>
        <v>0</v>
      </c>
      <c r="S66">
        <f t="shared" si="10"/>
        <v>0</v>
      </c>
      <c r="T66">
        <f t="shared" si="11"/>
        <v>0</v>
      </c>
      <c r="U66">
        <f t="shared" si="12"/>
        <v>0</v>
      </c>
      <c r="V66">
        <f t="shared" si="13"/>
        <v>0</v>
      </c>
      <c r="W66">
        <f t="shared" si="14"/>
        <v>0</v>
      </c>
      <c r="X66">
        <f t="shared" si="15"/>
        <v>0</v>
      </c>
      <c r="Y66">
        <f t="shared" si="16"/>
        <v>0</v>
      </c>
      <c r="Z66">
        <f t="shared" si="17"/>
        <v>175000</v>
      </c>
      <c r="AA66">
        <f t="shared" si="18"/>
        <v>0</v>
      </c>
      <c r="AB66">
        <f t="shared" si="19"/>
        <v>0</v>
      </c>
      <c r="AC66">
        <f t="shared" si="20"/>
        <v>0</v>
      </c>
      <c r="AD66">
        <f t="shared" si="21"/>
        <v>0</v>
      </c>
      <c r="AE66">
        <f t="shared" si="22"/>
        <v>0</v>
      </c>
      <c r="AF66">
        <f t="shared" si="23"/>
        <v>0</v>
      </c>
      <c r="AG66">
        <f t="shared" si="24"/>
        <v>0</v>
      </c>
      <c r="AH66">
        <f t="shared" si="25"/>
        <v>0</v>
      </c>
      <c r="AI66">
        <f t="shared" si="26"/>
        <v>0</v>
      </c>
      <c r="AJ66">
        <f t="shared" si="27"/>
        <v>0</v>
      </c>
      <c r="AK66">
        <f t="shared" si="28"/>
        <v>0</v>
      </c>
      <c r="AL66">
        <f t="shared" si="29"/>
        <v>0</v>
      </c>
      <c r="AM66">
        <f t="shared" si="30"/>
        <v>0</v>
      </c>
      <c r="AN66">
        <f t="shared" si="31"/>
        <v>0</v>
      </c>
      <c r="AO66">
        <f t="shared" si="32"/>
        <v>0</v>
      </c>
      <c r="AP66">
        <f t="shared" si="33"/>
        <v>0</v>
      </c>
      <c r="AQ66">
        <f t="shared" si="34"/>
        <v>0</v>
      </c>
      <c r="AR66">
        <f t="shared" si="35"/>
        <v>0</v>
      </c>
      <c r="AS66">
        <f t="shared" si="36"/>
        <v>0</v>
      </c>
      <c r="AT66">
        <f t="shared" si="37"/>
        <v>0</v>
      </c>
      <c r="AU66">
        <f t="shared" si="38"/>
        <v>0</v>
      </c>
      <c r="AV66">
        <f t="shared" si="39"/>
        <v>0</v>
      </c>
      <c r="AW66">
        <f t="shared" si="40"/>
        <v>0</v>
      </c>
      <c r="AX66">
        <f t="shared" si="41"/>
        <v>0</v>
      </c>
      <c r="AZ66">
        <f t="shared" si="42"/>
        <v>0</v>
      </c>
      <c r="BA66">
        <f t="shared" si="43"/>
        <v>0</v>
      </c>
      <c r="BB66">
        <f t="shared" si="44"/>
        <v>0</v>
      </c>
      <c r="BC66">
        <f t="shared" si="45"/>
        <v>0</v>
      </c>
      <c r="BD66">
        <f t="shared" si="46"/>
        <v>0</v>
      </c>
      <c r="BE66">
        <f t="shared" si="47"/>
        <v>0</v>
      </c>
      <c r="BF66">
        <f t="shared" si="48"/>
        <v>0</v>
      </c>
    </row>
    <row r="67" spans="2:58" ht="30">
      <c r="B67" s="1" t="s">
        <v>68</v>
      </c>
      <c r="C67" s="9">
        <v>26000</v>
      </c>
      <c r="D67" s="9"/>
      <c r="E67" s="1" t="s">
        <v>1</v>
      </c>
      <c r="F67" s="1">
        <v>2</v>
      </c>
      <c r="G67" t="s">
        <v>187</v>
      </c>
      <c r="H67" s="6" t="s">
        <v>825</v>
      </c>
      <c r="I67" s="6" t="s">
        <v>177</v>
      </c>
      <c r="J67">
        <f t="shared" si="49"/>
        <v>0</v>
      </c>
      <c r="K67">
        <f t="shared" si="5"/>
        <v>0</v>
      </c>
      <c r="L67">
        <f t="shared" si="50"/>
        <v>0</v>
      </c>
      <c r="M67">
        <f t="shared" si="6"/>
        <v>0</v>
      </c>
      <c r="N67">
        <f t="shared" si="51"/>
        <v>0</v>
      </c>
      <c r="O67">
        <f t="shared" si="7"/>
        <v>0</v>
      </c>
      <c r="P67">
        <f t="shared" si="52"/>
        <v>26000</v>
      </c>
      <c r="Q67">
        <f t="shared" si="8"/>
        <v>1</v>
      </c>
      <c r="R67">
        <f t="shared" si="9"/>
        <v>0</v>
      </c>
      <c r="S67">
        <f t="shared" si="10"/>
        <v>0</v>
      </c>
      <c r="T67">
        <f t="shared" si="11"/>
        <v>0</v>
      </c>
      <c r="U67">
        <f t="shared" si="12"/>
        <v>0</v>
      </c>
      <c r="V67">
        <f t="shared" si="13"/>
        <v>0</v>
      </c>
      <c r="W67">
        <f t="shared" si="14"/>
        <v>0</v>
      </c>
      <c r="X67">
        <f t="shared" si="15"/>
        <v>0</v>
      </c>
      <c r="Y67">
        <f t="shared" si="16"/>
        <v>0</v>
      </c>
      <c r="Z67">
        <f t="shared" si="17"/>
        <v>26000</v>
      </c>
      <c r="AA67">
        <f t="shared" si="18"/>
        <v>0</v>
      </c>
      <c r="AB67">
        <f t="shared" si="19"/>
        <v>0</v>
      </c>
      <c r="AC67">
        <f t="shared" si="20"/>
        <v>0</v>
      </c>
      <c r="AD67">
        <f t="shared" si="21"/>
        <v>0</v>
      </c>
      <c r="AE67">
        <f t="shared" si="22"/>
        <v>0</v>
      </c>
      <c r="AF67">
        <f t="shared" si="23"/>
        <v>0</v>
      </c>
      <c r="AG67">
        <f t="shared" si="24"/>
        <v>0</v>
      </c>
      <c r="AH67">
        <f t="shared" si="25"/>
        <v>0</v>
      </c>
      <c r="AI67">
        <f t="shared" si="26"/>
        <v>0</v>
      </c>
      <c r="AJ67">
        <f t="shared" si="27"/>
        <v>0</v>
      </c>
      <c r="AK67">
        <f t="shared" si="28"/>
        <v>0</v>
      </c>
      <c r="AL67">
        <f t="shared" si="29"/>
        <v>0</v>
      </c>
      <c r="AM67">
        <f t="shared" si="30"/>
        <v>0</v>
      </c>
      <c r="AN67">
        <f t="shared" si="31"/>
        <v>0</v>
      </c>
      <c r="AO67">
        <f t="shared" si="32"/>
        <v>0</v>
      </c>
      <c r="AP67">
        <f t="shared" si="33"/>
        <v>0</v>
      </c>
      <c r="AQ67">
        <f t="shared" si="34"/>
        <v>0</v>
      </c>
      <c r="AR67">
        <f t="shared" si="35"/>
        <v>0</v>
      </c>
      <c r="AS67">
        <f t="shared" si="36"/>
        <v>0</v>
      </c>
      <c r="AT67">
        <f t="shared" si="37"/>
        <v>0</v>
      </c>
      <c r="AU67">
        <f t="shared" si="38"/>
        <v>0</v>
      </c>
      <c r="AV67">
        <f t="shared" si="39"/>
        <v>0</v>
      </c>
      <c r="AW67">
        <f t="shared" si="40"/>
        <v>0</v>
      </c>
      <c r="AX67">
        <f t="shared" si="41"/>
        <v>0</v>
      </c>
      <c r="AZ67">
        <f t="shared" si="42"/>
        <v>0</v>
      </c>
      <c r="BA67">
        <f t="shared" si="43"/>
        <v>0</v>
      </c>
      <c r="BB67">
        <f t="shared" si="44"/>
        <v>0</v>
      </c>
      <c r="BC67">
        <f t="shared" si="45"/>
        <v>0</v>
      </c>
      <c r="BD67">
        <f t="shared" si="46"/>
        <v>0</v>
      </c>
      <c r="BE67">
        <f t="shared" si="47"/>
        <v>0</v>
      </c>
      <c r="BF67">
        <f t="shared" si="48"/>
        <v>0</v>
      </c>
    </row>
    <row r="68" spans="2:58" ht="30">
      <c r="B68" s="1" t="s">
        <v>68</v>
      </c>
      <c r="C68" s="9">
        <v>19900</v>
      </c>
      <c r="D68" s="9"/>
      <c r="E68" s="1" t="s">
        <v>1</v>
      </c>
      <c r="F68" s="1">
        <v>2</v>
      </c>
      <c r="G68" t="s">
        <v>187</v>
      </c>
      <c r="H68" s="6" t="s">
        <v>825</v>
      </c>
      <c r="I68" s="6" t="s">
        <v>177</v>
      </c>
      <c r="J68">
        <f t="shared" si="49"/>
        <v>0</v>
      </c>
      <c r="K68">
        <f t="shared" si="5"/>
        <v>0</v>
      </c>
      <c r="L68">
        <f t="shared" si="50"/>
        <v>0</v>
      </c>
      <c r="M68">
        <f t="shared" si="6"/>
        <v>0</v>
      </c>
      <c r="N68">
        <f t="shared" si="51"/>
        <v>0</v>
      </c>
      <c r="O68">
        <f t="shared" si="7"/>
        <v>0</v>
      </c>
      <c r="P68">
        <f t="shared" si="52"/>
        <v>19900</v>
      </c>
      <c r="Q68">
        <f t="shared" si="8"/>
        <v>1</v>
      </c>
      <c r="R68">
        <f t="shared" si="9"/>
        <v>0</v>
      </c>
      <c r="S68">
        <f t="shared" si="10"/>
        <v>0</v>
      </c>
      <c r="T68">
        <f t="shared" si="11"/>
        <v>0</v>
      </c>
      <c r="U68">
        <f t="shared" si="12"/>
        <v>0</v>
      </c>
      <c r="V68">
        <f t="shared" si="13"/>
        <v>0</v>
      </c>
      <c r="W68">
        <f t="shared" si="14"/>
        <v>0</v>
      </c>
      <c r="X68">
        <f t="shared" si="15"/>
        <v>0</v>
      </c>
      <c r="Y68">
        <f t="shared" si="16"/>
        <v>0</v>
      </c>
      <c r="Z68">
        <f t="shared" si="17"/>
        <v>19900</v>
      </c>
      <c r="AA68">
        <f t="shared" si="18"/>
        <v>0</v>
      </c>
      <c r="AB68">
        <f t="shared" si="19"/>
        <v>0</v>
      </c>
      <c r="AC68">
        <f t="shared" si="20"/>
        <v>0</v>
      </c>
      <c r="AD68">
        <f t="shared" si="21"/>
        <v>0</v>
      </c>
      <c r="AE68">
        <f t="shared" si="22"/>
        <v>0</v>
      </c>
      <c r="AF68">
        <f t="shared" si="23"/>
        <v>0</v>
      </c>
      <c r="AG68">
        <f t="shared" si="24"/>
        <v>0</v>
      </c>
      <c r="AH68">
        <f t="shared" si="25"/>
        <v>0</v>
      </c>
      <c r="AI68">
        <f t="shared" si="26"/>
        <v>0</v>
      </c>
      <c r="AJ68">
        <f t="shared" si="27"/>
        <v>0</v>
      </c>
      <c r="AK68">
        <f t="shared" si="28"/>
        <v>0</v>
      </c>
      <c r="AL68">
        <f t="shared" si="29"/>
        <v>0</v>
      </c>
      <c r="AM68">
        <f t="shared" si="30"/>
        <v>0</v>
      </c>
      <c r="AN68">
        <f t="shared" si="31"/>
        <v>0</v>
      </c>
      <c r="AO68">
        <f t="shared" si="32"/>
        <v>0</v>
      </c>
      <c r="AP68">
        <f t="shared" si="33"/>
        <v>0</v>
      </c>
      <c r="AQ68">
        <f t="shared" si="34"/>
        <v>0</v>
      </c>
      <c r="AR68">
        <f t="shared" si="35"/>
        <v>0</v>
      </c>
      <c r="AS68">
        <f t="shared" si="36"/>
        <v>0</v>
      </c>
      <c r="AT68">
        <f t="shared" si="37"/>
        <v>0</v>
      </c>
      <c r="AU68">
        <f t="shared" si="38"/>
        <v>0</v>
      </c>
      <c r="AV68">
        <f t="shared" si="39"/>
        <v>0</v>
      </c>
      <c r="AW68">
        <f t="shared" si="40"/>
        <v>0</v>
      </c>
      <c r="AX68">
        <f t="shared" si="41"/>
        <v>0</v>
      </c>
      <c r="AZ68">
        <f t="shared" si="42"/>
        <v>0</v>
      </c>
      <c r="BA68">
        <f t="shared" si="43"/>
        <v>0</v>
      </c>
      <c r="BB68">
        <f t="shared" si="44"/>
        <v>0</v>
      </c>
      <c r="BC68">
        <f t="shared" si="45"/>
        <v>0</v>
      </c>
      <c r="BD68">
        <f t="shared" si="46"/>
        <v>0</v>
      </c>
      <c r="BE68">
        <f t="shared" si="47"/>
        <v>0</v>
      </c>
      <c r="BF68">
        <f t="shared" si="48"/>
        <v>0</v>
      </c>
    </row>
    <row r="69" spans="2:58">
      <c r="B69" s="1" t="s">
        <v>69</v>
      </c>
      <c r="C69" s="9">
        <v>55455</v>
      </c>
      <c r="D69" s="9"/>
      <c r="E69" s="1" t="s">
        <v>1</v>
      </c>
      <c r="F69" s="1">
        <v>2</v>
      </c>
      <c r="G69" t="s">
        <v>188</v>
      </c>
      <c r="H69" s="6" t="s">
        <v>826</v>
      </c>
      <c r="I69" s="6" t="s">
        <v>177</v>
      </c>
      <c r="J69">
        <f t="shared" si="49"/>
        <v>0</v>
      </c>
      <c r="K69">
        <f t="shared" si="5"/>
        <v>0</v>
      </c>
      <c r="L69">
        <f t="shared" si="50"/>
        <v>0</v>
      </c>
      <c r="M69">
        <f t="shared" si="6"/>
        <v>0</v>
      </c>
      <c r="N69">
        <f t="shared" si="51"/>
        <v>0</v>
      </c>
      <c r="O69">
        <f t="shared" si="7"/>
        <v>0</v>
      </c>
      <c r="P69">
        <f t="shared" si="52"/>
        <v>55455</v>
      </c>
      <c r="Q69">
        <f t="shared" si="8"/>
        <v>1</v>
      </c>
      <c r="R69">
        <f t="shared" si="9"/>
        <v>0</v>
      </c>
      <c r="S69">
        <f t="shared" si="10"/>
        <v>0</v>
      </c>
      <c r="T69">
        <f t="shared" si="11"/>
        <v>0</v>
      </c>
      <c r="U69">
        <f t="shared" si="12"/>
        <v>0</v>
      </c>
      <c r="V69">
        <f t="shared" si="13"/>
        <v>0</v>
      </c>
      <c r="W69">
        <f t="shared" si="14"/>
        <v>0</v>
      </c>
      <c r="X69">
        <f t="shared" si="15"/>
        <v>0</v>
      </c>
      <c r="Y69">
        <f t="shared" si="16"/>
        <v>0</v>
      </c>
      <c r="Z69">
        <f t="shared" si="17"/>
        <v>0</v>
      </c>
      <c r="AA69">
        <f t="shared" si="18"/>
        <v>55455</v>
      </c>
      <c r="AB69">
        <f t="shared" si="19"/>
        <v>0</v>
      </c>
      <c r="AC69">
        <f t="shared" si="20"/>
        <v>0</v>
      </c>
      <c r="AD69">
        <f t="shared" si="21"/>
        <v>0</v>
      </c>
      <c r="AE69">
        <f t="shared" si="22"/>
        <v>0</v>
      </c>
      <c r="AF69">
        <f t="shared" si="23"/>
        <v>0</v>
      </c>
      <c r="AG69">
        <f t="shared" si="24"/>
        <v>0</v>
      </c>
      <c r="AH69">
        <f t="shared" si="25"/>
        <v>0</v>
      </c>
      <c r="AI69">
        <f t="shared" si="26"/>
        <v>0</v>
      </c>
      <c r="AJ69">
        <f t="shared" si="27"/>
        <v>0</v>
      </c>
      <c r="AK69">
        <f t="shared" si="28"/>
        <v>0</v>
      </c>
      <c r="AL69">
        <f t="shared" si="29"/>
        <v>0</v>
      </c>
      <c r="AM69">
        <f t="shared" si="30"/>
        <v>0</v>
      </c>
      <c r="AN69">
        <f t="shared" si="31"/>
        <v>0</v>
      </c>
      <c r="AO69">
        <f t="shared" si="32"/>
        <v>0</v>
      </c>
      <c r="AP69">
        <f t="shared" si="33"/>
        <v>0</v>
      </c>
      <c r="AQ69">
        <f t="shared" si="34"/>
        <v>0</v>
      </c>
      <c r="AR69">
        <f t="shared" si="35"/>
        <v>0</v>
      </c>
      <c r="AS69">
        <f t="shared" si="36"/>
        <v>0</v>
      </c>
      <c r="AT69">
        <f t="shared" si="37"/>
        <v>0</v>
      </c>
      <c r="AU69">
        <f t="shared" si="38"/>
        <v>0</v>
      </c>
      <c r="AV69">
        <f t="shared" si="39"/>
        <v>0</v>
      </c>
      <c r="AW69">
        <f t="shared" si="40"/>
        <v>0</v>
      </c>
      <c r="AX69">
        <f t="shared" si="41"/>
        <v>0</v>
      </c>
      <c r="AZ69">
        <f t="shared" si="42"/>
        <v>0</v>
      </c>
      <c r="BA69">
        <f t="shared" si="43"/>
        <v>0</v>
      </c>
      <c r="BB69">
        <f t="shared" si="44"/>
        <v>0</v>
      </c>
      <c r="BC69">
        <f t="shared" si="45"/>
        <v>0</v>
      </c>
      <c r="BD69">
        <f t="shared" si="46"/>
        <v>0</v>
      </c>
      <c r="BE69">
        <f t="shared" si="47"/>
        <v>0</v>
      </c>
      <c r="BF69">
        <f t="shared" si="48"/>
        <v>0</v>
      </c>
    </row>
    <row r="70" spans="2:58">
      <c r="B70" s="1" t="s">
        <v>70</v>
      </c>
      <c r="C70" s="9">
        <v>125000</v>
      </c>
      <c r="D70" s="9"/>
      <c r="E70" s="1" t="s">
        <v>1</v>
      </c>
      <c r="F70" s="1">
        <v>2</v>
      </c>
      <c r="G70" t="s">
        <v>188</v>
      </c>
      <c r="H70" s="6" t="s">
        <v>826</v>
      </c>
      <c r="I70" s="6" t="s">
        <v>177</v>
      </c>
      <c r="J70">
        <f t="shared" ref="J70:J101" si="53">IF(I70="National", C70,0)</f>
        <v>0</v>
      </c>
      <c r="K70">
        <f t="shared" si="5"/>
        <v>0</v>
      </c>
      <c r="L70">
        <f t="shared" ref="L70:L101" si="54">IF(I70="Liberal",C70,0)</f>
        <v>0</v>
      </c>
      <c r="M70">
        <f t="shared" si="6"/>
        <v>0</v>
      </c>
      <c r="N70">
        <f t="shared" ref="N70:N101" si="55">IF(I70="IND",C70,0)</f>
        <v>0</v>
      </c>
      <c r="O70">
        <f t="shared" si="7"/>
        <v>0</v>
      </c>
      <c r="P70">
        <f t="shared" ref="P70:P101" si="56">IF(I70="Labor",C70,0)</f>
        <v>125000</v>
      </c>
      <c r="Q70">
        <f t="shared" si="8"/>
        <v>1</v>
      </c>
      <c r="R70">
        <f t="shared" si="9"/>
        <v>0</v>
      </c>
      <c r="S70">
        <f t="shared" si="10"/>
        <v>0</v>
      </c>
      <c r="T70">
        <f t="shared" si="11"/>
        <v>0</v>
      </c>
      <c r="U70">
        <f t="shared" si="12"/>
        <v>0</v>
      </c>
      <c r="V70">
        <f t="shared" si="13"/>
        <v>0</v>
      </c>
      <c r="W70">
        <f t="shared" si="14"/>
        <v>0</v>
      </c>
      <c r="X70">
        <f t="shared" si="15"/>
        <v>0</v>
      </c>
      <c r="Y70">
        <f t="shared" si="16"/>
        <v>0</v>
      </c>
      <c r="Z70">
        <f t="shared" si="17"/>
        <v>0</v>
      </c>
      <c r="AA70">
        <f t="shared" si="18"/>
        <v>125000</v>
      </c>
      <c r="AB70">
        <f t="shared" si="19"/>
        <v>0</v>
      </c>
      <c r="AC70">
        <f t="shared" si="20"/>
        <v>0</v>
      </c>
      <c r="AD70">
        <f t="shared" si="21"/>
        <v>0</v>
      </c>
      <c r="AE70">
        <f t="shared" si="22"/>
        <v>0</v>
      </c>
      <c r="AF70">
        <f t="shared" si="23"/>
        <v>0</v>
      </c>
      <c r="AG70">
        <f t="shared" si="24"/>
        <v>0</v>
      </c>
      <c r="AH70">
        <f t="shared" si="25"/>
        <v>0</v>
      </c>
      <c r="AI70">
        <f t="shared" si="26"/>
        <v>0</v>
      </c>
      <c r="AJ70">
        <f t="shared" si="27"/>
        <v>0</v>
      </c>
      <c r="AK70">
        <f t="shared" si="28"/>
        <v>0</v>
      </c>
      <c r="AL70">
        <f t="shared" si="29"/>
        <v>0</v>
      </c>
      <c r="AM70">
        <f t="shared" si="30"/>
        <v>0</v>
      </c>
      <c r="AN70">
        <f t="shared" si="31"/>
        <v>0</v>
      </c>
      <c r="AO70">
        <f t="shared" si="32"/>
        <v>0</v>
      </c>
      <c r="AP70">
        <f t="shared" si="33"/>
        <v>0</v>
      </c>
      <c r="AQ70">
        <f t="shared" si="34"/>
        <v>0</v>
      </c>
      <c r="AR70">
        <f t="shared" si="35"/>
        <v>0</v>
      </c>
      <c r="AS70">
        <f t="shared" si="36"/>
        <v>0</v>
      </c>
      <c r="AT70">
        <f t="shared" si="37"/>
        <v>0</v>
      </c>
      <c r="AU70">
        <f t="shared" si="38"/>
        <v>0</v>
      </c>
      <c r="AV70">
        <f t="shared" si="39"/>
        <v>0</v>
      </c>
      <c r="AW70">
        <f t="shared" si="40"/>
        <v>0</v>
      </c>
      <c r="AX70">
        <f t="shared" si="41"/>
        <v>0</v>
      </c>
      <c r="AZ70">
        <f t="shared" si="42"/>
        <v>0</v>
      </c>
      <c r="BA70">
        <f t="shared" si="43"/>
        <v>0</v>
      </c>
      <c r="BB70">
        <f t="shared" si="44"/>
        <v>0</v>
      </c>
      <c r="BC70">
        <f t="shared" si="45"/>
        <v>0</v>
      </c>
      <c r="BD70">
        <f t="shared" si="46"/>
        <v>0</v>
      </c>
      <c r="BE70">
        <f t="shared" si="47"/>
        <v>0</v>
      </c>
      <c r="BF70">
        <f t="shared" si="48"/>
        <v>0</v>
      </c>
    </row>
    <row r="71" spans="2:58">
      <c r="B71" s="1" t="s">
        <v>71</v>
      </c>
      <c r="C71" s="9">
        <v>330321</v>
      </c>
      <c r="D71" s="9"/>
      <c r="E71" s="1" t="s">
        <v>1</v>
      </c>
      <c r="F71" s="1">
        <v>2</v>
      </c>
      <c r="G71" t="s">
        <v>814</v>
      </c>
      <c r="H71" s="6" t="s">
        <v>815</v>
      </c>
      <c r="I71" s="6" t="s">
        <v>780</v>
      </c>
      <c r="J71">
        <f t="shared" si="53"/>
        <v>0</v>
      </c>
      <c r="K71">
        <f t="shared" ref="K71:K134" si="57">IF(J71&gt;0,1,0)</f>
        <v>0</v>
      </c>
      <c r="L71">
        <f t="shared" si="54"/>
        <v>330321</v>
      </c>
      <c r="M71">
        <f t="shared" ref="M71:M134" si="58">IF(L71&gt;0,1,0)</f>
        <v>1</v>
      </c>
      <c r="N71">
        <f t="shared" si="55"/>
        <v>0</v>
      </c>
      <c r="O71">
        <f t="shared" ref="O71:O134" si="59">IF(N71&gt;0,1,0)</f>
        <v>0</v>
      </c>
      <c r="P71">
        <f t="shared" si="56"/>
        <v>0</v>
      </c>
      <c r="Q71">
        <f t="shared" ref="Q71:Q134" si="60">IF(P71&gt;0,1,0)</f>
        <v>0</v>
      </c>
      <c r="R71">
        <f t="shared" ref="R71:R134" si="61">IF(G71="Paterson",C71,0)</f>
        <v>0</v>
      </c>
      <c r="S71">
        <f t="shared" ref="S71:S134" si="62">IF(G71="Richmond",C71,0)</f>
        <v>0</v>
      </c>
      <c r="T71">
        <f t="shared" ref="T71:T134" si="63">IF(G71="Berowa",C71,0)</f>
        <v>0</v>
      </c>
      <c r="U71">
        <f t="shared" ref="U71:U134" si="64">IF(G71="Blaxland",C71,0)</f>
        <v>0</v>
      </c>
      <c r="V71">
        <f t="shared" ref="V71:V134" si="65">IF(G71="Gilmore",C71,0)</f>
        <v>0</v>
      </c>
      <c r="W71">
        <f t="shared" ref="W71:W134" si="66">IF(G71="Riverina",C71,0)</f>
        <v>0</v>
      </c>
      <c r="X71">
        <f t="shared" ref="X71:X134" si="67">IF(G71="Hume",C71,0)</f>
        <v>0</v>
      </c>
      <c r="Y71">
        <f t="shared" ref="Y71:Y134" si="68">IF(G71="Page",C71,0)</f>
        <v>0</v>
      </c>
      <c r="Z71">
        <f t="shared" ref="Z71:Z134" si="69">IF(G71="Macquarie",C71,0)</f>
        <v>0</v>
      </c>
      <c r="AA71">
        <f t="shared" ref="AA71:AA134" si="70">IF(G71="Whitlam",C71,0)</f>
        <v>0</v>
      </c>
      <c r="AB71">
        <f t="shared" ref="AB71:AB134" si="71">IF(G71="McMahon",C71,0)</f>
        <v>0</v>
      </c>
      <c r="AC71">
        <f t="shared" ref="AC71:AC134" si="72">IF(G71="Kingsford Smith",C71,0)</f>
        <v>0</v>
      </c>
      <c r="AD71">
        <f t="shared" ref="AD71:AD134" si="73">IF(G71="Cook",C71,0)</f>
        <v>0</v>
      </c>
      <c r="AE71">
        <f t="shared" ref="AE71:AE134" si="74">IF(G71="Bradfield",C71,0)</f>
        <v>0</v>
      </c>
      <c r="AF71">
        <f t="shared" ref="AF71:AF134" si="75">IF(G71="Parkes",C71,0)</f>
        <v>0</v>
      </c>
      <c r="AG71">
        <f t="shared" ref="AG71:AG134" si="76">IF(G71="Hunter",C71,0)</f>
        <v>0</v>
      </c>
      <c r="AH71">
        <f t="shared" ref="AH71:AH134" si="77">IF(G71="Cowper",C71,0)</f>
        <v>0</v>
      </c>
      <c r="AI71">
        <f t="shared" ref="AI71:AI134" si="78">IF(G71="North Sydney",C71,0)</f>
        <v>0</v>
      </c>
      <c r="AJ71">
        <f t="shared" ref="AJ71:AJ134" si="79">IF(G71="Mackellar",C71,0)</f>
        <v>0</v>
      </c>
      <c r="AK71">
        <f t="shared" ref="AK71:AK134" si="80">IF(G71="Lindsay",C71,0)</f>
        <v>0</v>
      </c>
      <c r="AL71">
        <f t="shared" ref="AL71:AL134" si="81">IF(G71="Newcastle",C71,0)</f>
        <v>0</v>
      </c>
      <c r="AM71">
        <f t="shared" ref="AM71:AM134" si="82">IF(G71="Warringah",C71,0)</f>
        <v>0</v>
      </c>
      <c r="AN71">
        <f t="shared" ref="AN71:AN134" si="83">IF(G71="New England",C71,0)</f>
        <v>0</v>
      </c>
      <c r="AO71">
        <f t="shared" ref="AO71:AO134" si="84">IF(G71="Robertson",C71,0)</f>
        <v>0</v>
      </c>
      <c r="AP71">
        <f t="shared" ref="AP71:AP134" si="85">IF(G71="Banks",C71,0)</f>
        <v>0</v>
      </c>
      <c r="AQ71">
        <f t="shared" ref="AQ71:AQ134" si="86">IF(G71="Reid",C71,0)</f>
        <v>330321</v>
      </c>
      <c r="AR71">
        <f t="shared" ref="AR71:AR134" si="87">IF(G71="Cunningham",C71,0)</f>
        <v>0</v>
      </c>
      <c r="AS71">
        <f t="shared" ref="AS71:AS134" si="88">IF(G71="Wentworth",C71,0)</f>
        <v>0</v>
      </c>
      <c r="AT71">
        <f t="shared" ref="AT71:AT134" si="89">IF(G71="eden Monaro",C71,0)</f>
        <v>0</v>
      </c>
      <c r="AU71">
        <f t="shared" ref="AU71:AU134" si="90">IF(G71="Calare",C71,0)</f>
        <v>0</v>
      </c>
      <c r="AV71">
        <f t="shared" ref="AV71:AV134" si="91">IF(G71="Farrer",C71,0)</f>
        <v>0</v>
      </c>
      <c r="AW71">
        <f t="shared" ref="AW71:AW134" si="92">IF(G71="Hughes",C71,0)</f>
        <v>0</v>
      </c>
      <c r="AX71">
        <f t="shared" ref="AX71:AX134" si="93">IF(G71="Dobell",C71,0)</f>
        <v>0</v>
      </c>
      <c r="AZ71">
        <f t="shared" ref="AZ71:AZ134" si="94">IF(G71="Sydney",C71,0)</f>
        <v>0</v>
      </c>
      <c r="BA71">
        <f t="shared" ref="BA71:BA134" si="95">IF(G71="Shortland",C71,0)</f>
        <v>0</v>
      </c>
      <c r="BB71">
        <f t="shared" ref="BB71:BB134" si="96">IF(G71="Lyne",C71,0)</f>
        <v>0</v>
      </c>
      <c r="BC71">
        <f t="shared" ref="BC71:BC134" si="97">IF(G71="Grayndler",C71,0)</f>
        <v>0</v>
      </c>
      <c r="BD71">
        <f t="shared" ref="BD71:BD134" si="98">IF(G71="Fowler",C71,0)</f>
        <v>0</v>
      </c>
      <c r="BE71">
        <f t="shared" ref="BE71:BE134" si="99">IF(G71="Parramatta",C71,0)</f>
        <v>0</v>
      </c>
      <c r="BF71">
        <f t="shared" ref="BF71:BF134" si="100">IF(G71="Greenway",C71,0)</f>
        <v>0</v>
      </c>
    </row>
    <row r="72" spans="2:58">
      <c r="B72" s="1" t="s">
        <v>72</v>
      </c>
      <c r="C72" s="9">
        <v>150000</v>
      </c>
      <c r="D72" s="9"/>
      <c r="E72" s="1" t="s">
        <v>1</v>
      </c>
      <c r="F72" s="1">
        <v>2</v>
      </c>
      <c r="G72" t="s">
        <v>827</v>
      </c>
      <c r="H72" s="6" t="s">
        <v>828</v>
      </c>
      <c r="I72" s="6" t="s">
        <v>177</v>
      </c>
      <c r="J72">
        <f t="shared" si="53"/>
        <v>0</v>
      </c>
      <c r="K72">
        <f t="shared" si="57"/>
        <v>0</v>
      </c>
      <c r="L72">
        <f t="shared" si="54"/>
        <v>0</v>
      </c>
      <c r="M72">
        <f t="shared" si="58"/>
        <v>0</v>
      </c>
      <c r="N72">
        <f t="shared" si="55"/>
        <v>0</v>
      </c>
      <c r="O72">
        <f t="shared" si="59"/>
        <v>0</v>
      </c>
      <c r="P72">
        <f t="shared" si="56"/>
        <v>150000</v>
      </c>
      <c r="Q72">
        <f t="shared" si="60"/>
        <v>1</v>
      </c>
      <c r="R72">
        <f t="shared" si="61"/>
        <v>0</v>
      </c>
      <c r="S72">
        <f t="shared" si="62"/>
        <v>0</v>
      </c>
      <c r="T72">
        <f t="shared" si="63"/>
        <v>0</v>
      </c>
      <c r="U72">
        <f t="shared" si="64"/>
        <v>0</v>
      </c>
      <c r="V72">
        <f t="shared" si="65"/>
        <v>0</v>
      </c>
      <c r="W72">
        <f t="shared" si="66"/>
        <v>0</v>
      </c>
      <c r="X72">
        <f t="shared" si="67"/>
        <v>0</v>
      </c>
      <c r="Y72">
        <f t="shared" si="68"/>
        <v>0</v>
      </c>
      <c r="Z72">
        <f t="shared" si="69"/>
        <v>0</v>
      </c>
      <c r="AA72">
        <f t="shared" si="70"/>
        <v>0</v>
      </c>
      <c r="AB72">
        <f t="shared" si="71"/>
        <v>0</v>
      </c>
      <c r="AC72">
        <f t="shared" si="72"/>
        <v>0</v>
      </c>
      <c r="AD72">
        <f t="shared" si="73"/>
        <v>0</v>
      </c>
      <c r="AE72">
        <f t="shared" si="74"/>
        <v>0</v>
      </c>
      <c r="AF72">
        <f t="shared" si="75"/>
        <v>0</v>
      </c>
      <c r="AG72">
        <f t="shared" si="76"/>
        <v>0</v>
      </c>
      <c r="AH72">
        <f t="shared" si="77"/>
        <v>0</v>
      </c>
      <c r="AI72">
        <f t="shared" si="78"/>
        <v>0</v>
      </c>
      <c r="AJ72">
        <f t="shared" si="79"/>
        <v>0</v>
      </c>
      <c r="AK72">
        <f t="shared" si="80"/>
        <v>0</v>
      </c>
      <c r="AL72">
        <f t="shared" si="81"/>
        <v>0</v>
      </c>
      <c r="AM72">
        <f t="shared" si="82"/>
        <v>0</v>
      </c>
      <c r="AN72">
        <f t="shared" si="83"/>
        <v>0</v>
      </c>
      <c r="AO72">
        <f t="shared" si="84"/>
        <v>0</v>
      </c>
      <c r="AP72">
        <f t="shared" si="85"/>
        <v>0</v>
      </c>
      <c r="AQ72">
        <f t="shared" si="86"/>
        <v>0</v>
      </c>
      <c r="AR72">
        <f t="shared" si="87"/>
        <v>0</v>
      </c>
      <c r="AS72">
        <f t="shared" si="88"/>
        <v>0</v>
      </c>
      <c r="AT72">
        <f t="shared" si="89"/>
        <v>0</v>
      </c>
      <c r="AU72">
        <f t="shared" si="90"/>
        <v>0</v>
      </c>
      <c r="AV72">
        <f t="shared" si="91"/>
        <v>0</v>
      </c>
      <c r="AW72">
        <f t="shared" si="92"/>
        <v>0</v>
      </c>
      <c r="AX72">
        <f t="shared" si="93"/>
        <v>150000</v>
      </c>
      <c r="AZ72">
        <f t="shared" si="94"/>
        <v>0</v>
      </c>
      <c r="BA72">
        <f t="shared" si="95"/>
        <v>0</v>
      </c>
      <c r="BB72">
        <f t="shared" si="96"/>
        <v>0</v>
      </c>
      <c r="BC72">
        <f t="shared" si="97"/>
        <v>0</v>
      </c>
      <c r="BD72">
        <f t="shared" si="98"/>
        <v>0</v>
      </c>
      <c r="BE72">
        <f t="shared" si="99"/>
        <v>0</v>
      </c>
      <c r="BF72">
        <f t="shared" si="100"/>
        <v>0</v>
      </c>
    </row>
    <row r="73" spans="2:58">
      <c r="B73" s="1" t="s">
        <v>72</v>
      </c>
      <c r="C73" s="9">
        <v>485000</v>
      </c>
      <c r="D73" s="9"/>
      <c r="E73" s="1" t="s">
        <v>1</v>
      </c>
      <c r="F73" s="1">
        <v>2</v>
      </c>
      <c r="G73" t="s">
        <v>827</v>
      </c>
      <c r="H73" s="6" t="s">
        <v>828</v>
      </c>
      <c r="I73" s="6" t="s">
        <v>177</v>
      </c>
      <c r="J73">
        <f t="shared" si="53"/>
        <v>0</v>
      </c>
      <c r="K73">
        <f t="shared" si="57"/>
        <v>0</v>
      </c>
      <c r="L73">
        <f t="shared" si="54"/>
        <v>0</v>
      </c>
      <c r="M73">
        <f t="shared" si="58"/>
        <v>0</v>
      </c>
      <c r="N73">
        <f t="shared" si="55"/>
        <v>0</v>
      </c>
      <c r="O73">
        <f t="shared" si="59"/>
        <v>0</v>
      </c>
      <c r="P73">
        <f t="shared" si="56"/>
        <v>485000</v>
      </c>
      <c r="Q73">
        <f t="shared" si="60"/>
        <v>1</v>
      </c>
      <c r="R73">
        <f t="shared" si="61"/>
        <v>0</v>
      </c>
      <c r="S73">
        <f t="shared" si="62"/>
        <v>0</v>
      </c>
      <c r="T73">
        <f t="shared" si="63"/>
        <v>0</v>
      </c>
      <c r="U73">
        <f t="shared" si="64"/>
        <v>0</v>
      </c>
      <c r="V73">
        <f t="shared" si="65"/>
        <v>0</v>
      </c>
      <c r="W73">
        <f t="shared" si="66"/>
        <v>0</v>
      </c>
      <c r="X73">
        <f t="shared" si="67"/>
        <v>0</v>
      </c>
      <c r="Y73">
        <f t="shared" si="68"/>
        <v>0</v>
      </c>
      <c r="Z73">
        <f t="shared" si="69"/>
        <v>0</v>
      </c>
      <c r="AA73">
        <f t="shared" si="70"/>
        <v>0</v>
      </c>
      <c r="AB73">
        <f t="shared" si="71"/>
        <v>0</v>
      </c>
      <c r="AC73">
        <f t="shared" si="72"/>
        <v>0</v>
      </c>
      <c r="AD73">
        <f t="shared" si="73"/>
        <v>0</v>
      </c>
      <c r="AE73">
        <f t="shared" si="74"/>
        <v>0</v>
      </c>
      <c r="AF73">
        <f t="shared" si="75"/>
        <v>0</v>
      </c>
      <c r="AG73">
        <f t="shared" si="76"/>
        <v>0</v>
      </c>
      <c r="AH73">
        <f t="shared" si="77"/>
        <v>0</v>
      </c>
      <c r="AI73">
        <f t="shared" si="78"/>
        <v>0</v>
      </c>
      <c r="AJ73">
        <f t="shared" si="79"/>
        <v>0</v>
      </c>
      <c r="AK73">
        <f t="shared" si="80"/>
        <v>0</v>
      </c>
      <c r="AL73">
        <f t="shared" si="81"/>
        <v>0</v>
      </c>
      <c r="AM73">
        <f t="shared" si="82"/>
        <v>0</v>
      </c>
      <c r="AN73">
        <f t="shared" si="83"/>
        <v>0</v>
      </c>
      <c r="AO73">
        <f t="shared" si="84"/>
        <v>0</v>
      </c>
      <c r="AP73">
        <f t="shared" si="85"/>
        <v>0</v>
      </c>
      <c r="AQ73">
        <f t="shared" si="86"/>
        <v>0</v>
      </c>
      <c r="AR73">
        <f t="shared" si="87"/>
        <v>0</v>
      </c>
      <c r="AS73">
        <f t="shared" si="88"/>
        <v>0</v>
      </c>
      <c r="AT73">
        <f t="shared" si="89"/>
        <v>0</v>
      </c>
      <c r="AU73">
        <f t="shared" si="90"/>
        <v>0</v>
      </c>
      <c r="AV73">
        <f t="shared" si="91"/>
        <v>0</v>
      </c>
      <c r="AW73">
        <f t="shared" si="92"/>
        <v>0</v>
      </c>
      <c r="AX73">
        <f t="shared" si="93"/>
        <v>485000</v>
      </c>
      <c r="AZ73">
        <f t="shared" si="94"/>
        <v>0</v>
      </c>
      <c r="BA73">
        <f t="shared" si="95"/>
        <v>0</v>
      </c>
      <c r="BB73">
        <f t="shared" si="96"/>
        <v>0</v>
      </c>
      <c r="BC73">
        <f t="shared" si="97"/>
        <v>0</v>
      </c>
      <c r="BD73">
        <f t="shared" si="98"/>
        <v>0</v>
      </c>
      <c r="BE73">
        <f t="shared" si="99"/>
        <v>0</v>
      </c>
      <c r="BF73">
        <f t="shared" si="100"/>
        <v>0</v>
      </c>
    </row>
    <row r="74" spans="2:58">
      <c r="B74" s="1" t="s">
        <v>73</v>
      </c>
      <c r="C74" s="9">
        <v>105500</v>
      </c>
      <c r="D74" s="9"/>
      <c r="E74" s="1" t="s">
        <v>1</v>
      </c>
      <c r="F74" s="1">
        <v>2</v>
      </c>
      <c r="G74" t="s">
        <v>829</v>
      </c>
      <c r="H74" s="6" t="s">
        <v>830</v>
      </c>
      <c r="I74" s="6" t="s">
        <v>177</v>
      </c>
      <c r="J74">
        <f t="shared" si="53"/>
        <v>0</v>
      </c>
      <c r="K74">
        <f t="shared" si="57"/>
        <v>0</v>
      </c>
      <c r="L74">
        <f t="shared" si="54"/>
        <v>0</v>
      </c>
      <c r="M74">
        <f t="shared" si="58"/>
        <v>0</v>
      </c>
      <c r="N74">
        <f t="shared" si="55"/>
        <v>0</v>
      </c>
      <c r="O74">
        <f t="shared" si="59"/>
        <v>0</v>
      </c>
      <c r="P74">
        <f t="shared" si="56"/>
        <v>105500</v>
      </c>
      <c r="Q74">
        <f t="shared" si="60"/>
        <v>1</v>
      </c>
      <c r="R74">
        <f t="shared" si="61"/>
        <v>0</v>
      </c>
      <c r="S74">
        <f t="shared" si="62"/>
        <v>0</v>
      </c>
      <c r="T74">
        <f t="shared" si="63"/>
        <v>0</v>
      </c>
      <c r="U74">
        <f t="shared" si="64"/>
        <v>0</v>
      </c>
      <c r="V74">
        <f t="shared" si="65"/>
        <v>0</v>
      </c>
      <c r="W74">
        <f t="shared" si="66"/>
        <v>0</v>
      </c>
      <c r="X74">
        <f t="shared" si="67"/>
        <v>0</v>
      </c>
      <c r="Y74">
        <f t="shared" si="68"/>
        <v>0</v>
      </c>
      <c r="Z74">
        <f t="shared" si="69"/>
        <v>0</v>
      </c>
      <c r="AA74">
        <f t="shared" si="70"/>
        <v>0</v>
      </c>
      <c r="AB74">
        <f t="shared" si="71"/>
        <v>0</v>
      </c>
      <c r="AC74">
        <f t="shared" si="72"/>
        <v>0</v>
      </c>
      <c r="AD74">
        <f t="shared" si="73"/>
        <v>0</v>
      </c>
      <c r="AE74">
        <f t="shared" si="74"/>
        <v>0</v>
      </c>
      <c r="AF74">
        <f t="shared" si="75"/>
        <v>0</v>
      </c>
      <c r="AG74">
        <f t="shared" si="76"/>
        <v>0</v>
      </c>
      <c r="AH74">
        <f t="shared" si="77"/>
        <v>0</v>
      </c>
      <c r="AI74">
        <f t="shared" si="78"/>
        <v>0</v>
      </c>
      <c r="AJ74">
        <f t="shared" si="79"/>
        <v>0</v>
      </c>
      <c r="AK74">
        <f t="shared" si="80"/>
        <v>0</v>
      </c>
      <c r="AL74">
        <f t="shared" si="81"/>
        <v>0</v>
      </c>
      <c r="AM74">
        <f t="shared" si="82"/>
        <v>0</v>
      </c>
      <c r="AN74">
        <f t="shared" si="83"/>
        <v>0</v>
      </c>
      <c r="AO74">
        <f t="shared" si="84"/>
        <v>0</v>
      </c>
      <c r="AP74">
        <f t="shared" si="85"/>
        <v>0</v>
      </c>
      <c r="AQ74">
        <f t="shared" si="86"/>
        <v>0</v>
      </c>
      <c r="AR74">
        <f t="shared" si="87"/>
        <v>0</v>
      </c>
      <c r="AS74">
        <f t="shared" si="88"/>
        <v>0</v>
      </c>
      <c r="AT74">
        <f t="shared" si="89"/>
        <v>0</v>
      </c>
      <c r="AU74">
        <f t="shared" si="90"/>
        <v>0</v>
      </c>
      <c r="AV74">
        <f t="shared" si="91"/>
        <v>0</v>
      </c>
      <c r="AW74">
        <f t="shared" si="92"/>
        <v>0</v>
      </c>
      <c r="AX74">
        <f t="shared" si="93"/>
        <v>0</v>
      </c>
      <c r="AZ74">
        <f t="shared" si="94"/>
        <v>105500</v>
      </c>
      <c r="BA74">
        <f t="shared" si="95"/>
        <v>0</v>
      </c>
      <c r="BB74">
        <f t="shared" si="96"/>
        <v>0</v>
      </c>
      <c r="BC74">
        <f t="shared" si="97"/>
        <v>0</v>
      </c>
      <c r="BD74">
        <f t="shared" si="98"/>
        <v>0</v>
      </c>
      <c r="BE74">
        <f t="shared" si="99"/>
        <v>0</v>
      </c>
      <c r="BF74">
        <f t="shared" si="100"/>
        <v>0</v>
      </c>
    </row>
    <row r="75" spans="2:58">
      <c r="B75" s="1" t="s">
        <v>74</v>
      </c>
      <c r="C75" s="9">
        <v>127489</v>
      </c>
      <c r="D75" s="9"/>
      <c r="E75" s="1" t="s">
        <v>1</v>
      </c>
      <c r="F75" s="1">
        <v>2</v>
      </c>
      <c r="G75" t="s">
        <v>199</v>
      </c>
      <c r="H75" s="6" t="s">
        <v>831</v>
      </c>
      <c r="I75" s="6" t="s">
        <v>177</v>
      </c>
      <c r="J75">
        <f t="shared" si="53"/>
        <v>0</v>
      </c>
      <c r="K75">
        <f t="shared" si="57"/>
        <v>0</v>
      </c>
      <c r="L75">
        <f t="shared" si="54"/>
        <v>0</v>
      </c>
      <c r="M75">
        <f t="shared" si="58"/>
        <v>0</v>
      </c>
      <c r="N75">
        <f t="shared" si="55"/>
        <v>0</v>
      </c>
      <c r="O75">
        <f t="shared" si="59"/>
        <v>0</v>
      </c>
      <c r="P75">
        <f t="shared" si="56"/>
        <v>127489</v>
      </c>
      <c r="Q75">
        <f t="shared" si="60"/>
        <v>1</v>
      </c>
      <c r="R75">
        <f t="shared" si="61"/>
        <v>0</v>
      </c>
      <c r="S75">
        <f t="shared" si="62"/>
        <v>0</v>
      </c>
      <c r="T75">
        <f t="shared" si="63"/>
        <v>0</v>
      </c>
      <c r="U75">
        <f t="shared" si="64"/>
        <v>0</v>
      </c>
      <c r="V75">
        <f t="shared" si="65"/>
        <v>0</v>
      </c>
      <c r="W75">
        <f t="shared" si="66"/>
        <v>0</v>
      </c>
      <c r="X75">
        <f t="shared" si="67"/>
        <v>0</v>
      </c>
      <c r="Y75">
        <f t="shared" si="68"/>
        <v>0</v>
      </c>
      <c r="Z75">
        <f t="shared" si="69"/>
        <v>0</v>
      </c>
      <c r="AA75">
        <f t="shared" si="70"/>
        <v>0</v>
      </c>
      <c r="AB75">
        <f t="shared" si="71"/>
        <v>0</v>
      </c>
      <c r="AC75">
        <f t="shared" si="72"/>
        <v>0</v>
      </c>
      <c r="AD75">
        <f t="shared" si="73"/>
        <v>0</v>
      </c>
      <c r="AE75">
        <f t="shared" si="74"/>
        <v>0</v>
      </c>
      <c r="AF75">
        <f t="shared" si="75"/>
        <v>0</v>
      </c>
      <c r="AG75">
        <f t="shared" si="76"/>
        <v>0</v>
      </c>
      <c r="AH75">
        <f t="shared" si="77"/>
        <v>0</v>
      </c>
      <c r="AI75">
        <f t="shared" si="78"/>
        <v>0</v>
      </c>
      <c r="AJ75">
        <f t="shared" si="79"/>
        <v>0</v>
      </c>
      <c r="AK75">
        <f t="shared" si="80"/>
        <v>0</v>
      </c>
      <c r="AL75">
        <f t="shared" si="81"/>
        <v>0</v>
      </c>
      <c r="AM75">
        <f t="shared" si="82"/>
        <v>0</v>
      </c>
      <c r="AN75">
        <f t="shared" si="83"/>
        <v>0</v>
      </c>
      <c r="AO75">
        <f t="shared" si="84"/>
        <v>0</v>
      </c>
      <c r="AP75">
        <f t="shared" si="85"/>
        <v>0</v>
      </c>
      <c r="AQ75">
        <f t="shared" si="86"/>
        <v>0</v>
      </c>
      <c r="AR75">
        <f t="shared" si="87"/>
        <v>0</v>
      </c>
      <c r="AS75">
        <f t="shared" si="88"/>
        <v>0</v>
      </c>
      <c r="AT75">
        <f t="shared" si="89"/>
        <v>0</v>
      </c>
      <c r="AU75">
        <f t="shared" si="90"/>
        <v>0</v>
      </c>
      <c r="AV75">
        <f t="shared" si="91"/>
        <v>0</v>
      </c>
      <c r="AW75">
        <f t="shared" si="92"/>
        <v>0</v>
      </c>
      <c r="AX75">
        <f t="shared" si="93"/>
        <v>0</v>
      </c>
      <c r="AZ75">
        <f t="shared" si="94"/>
        <v>0</v>
      </c>
      <c r="BA75">
        <f t="shared" si="95"/>
        <v>127489</v>
      </c>
      <c r="BB75">
        <f t="shared" si="96"/>
        <v>0</v>
      </c>
      <c r="BC75">
        <f t="shared" si="97"/>
        <v>0</v>
      </c>
      <c r="BD75">
        <f t="shared" si="98"/>
        <v>0</v>
      </c>
      <c r="BE75">
        <f t="shared" si="99"/>
        <v>0</v>
      </c>
      <c r="BF75">
        <f t="shared" si="100"/>
        <v>0</v>
      </c>
    </row>
    <row r="76" spans="2:58">
      <c r="B76" s="1" t="s">
        <v>75</v>
      </c>
      <c r="C76" s="9">
        <v>500000</v>
      </c>
      <c r="D76" s="9"/>
      <c r="E76" s="1" t="s">
        <v>1</v>
      </c>
      <c r="F76" s="1">
        <v>2</v>
      </c>
      <c r="G76" t="s">
        <v>184</v>
      </c>
      <c r="H76" s="6" t="s">
        <v>832</v>
      </c>
      <c r="I76" s="6" t="s">
        <v>794</v>
      </c>
      <c r="J76">
        <f t="shared" si="53"/>
        <v>500000</v>
      </c>
      <c r="K76">
        <f t="shared" si="57"/>
        <v>1</v>
      </c>
      <c r="L76">
        <f t="shared" si="54"/>
        <v>0</v>
      </c>
      <c r="M76">
        <f t="shared" si="58"/>
        <v>0</v>
      </c>
      <c r="N76">
        <f t="shared" si="55"/>
        <v>0</v>
      </c>
      <c r="O76">
        <f t="shared" si="59"/>
        <v>0</v>
      </c>
      <c r="P76">
        <f t="shared" si="56"/>
        <v>0</v>
      </c>
      <c r="Q76">
        <f t="shared" si="60"/>
        <v>0</v>
      </c>
      <c r="R76">
        <f t="shared" si="61"/>
        <v>0</v>
      </c>
      <c r="S76">
        <f t="shared" si="62"/>
        <v>0</v>
      </c>
      <c r="T76">
        <f t="shared" si="63"/>
        <v>0</v>
      </c>
      <c r="U76">
        <f t="shared" si="64"/>
        <v>0</v>
      </c>
      <c r="V76">
        <f t="shared" si="65"/>
        <v>0</v>
      </c>
      <c r="W76">
        <f t="shared" si="66"/>
        <v>0</v>
      </c>
      <c r="X76">
        <f t="shared" si="67"/>
        <v>0</v>
      </c>
      <c r="Y76">
        <f t="shared" si="68"/>
        <v>500000</v>
      </c>
      <c r="Z76">
        <f t="shared" si="69"/>
        <v>0</v>
      </c>
      <c r="AA76">
        <f t="shared" si="70"/>
        <v>0</v>
      </c>
      <c r="AB76">
        <f t="shared" si="71"/>
        <v>0</v>
      </c>
      <c r="AC76">
        <f t="shared" si="72"/>
        <v>0</v>
      </c>
      <c r="AD76">
        <f t="shared" si="73"/>
        <v>0</v>
      </c>
      <c r="AE76">
        <f t="shared" si="74"/>
        <v>0</v>
      </c>
      <c r="AF76">
        <f t="shared" si="75"/>
        <v>0</v>
      </c>
      <c r="AG76">
        <f t="shared" si="76"/>
        <v>0</v>
      </c>
      <c r="AH76">
        <f t="shared" si="77"/>
        <v>0</v>
      </c>
      <c r="AI76">
        <f t="shared" si="78"/>
        <v>0</v>
      </c>
      <c r="AJ76">
        <f t="shared" si="79"/>
        <v>0</v>
      </c>
      <c r="AK76">
        <f t="shared" si="80"/>
        <v>0</v>
      </c>
      <c r="AL76">
        <f t="shared" si="81"/>
        <v>0</v>
      </c>
      <c r="AM76">
        <f t="shared" si="82"/>
        <v>0</v>
      </c>
      <c r="AN76">
        <f t="shared" si="83"/>
        <v>0</v>
      </c>
      <c r="AO76">
        <f t="shared" si="84"/>
        <v>0</v>
      </c>
      <c r="AP76">
        <f t="shared" si="85"/>
        <v>0</v>
      </c>
      <c r="AQ76">
        <f t="shared" si="86"/>
        <v>0</v>
      </c>
      <c r="AR76">
        <f t="shared" si="87"/>
        <v>0</v>
      </c>
      <c r="AS76">
        <f t="shared" si="88"/>
        <v>0</v>
      </c>
      <c r="AT76">
        <f t="shared" si="89"/>
        <v>0</v>
      </c>
      <c r="AU76">
        <f t="shared" si="90"/>
        <v>0</v>
      </c>
      <c r="AV76">
        <f t="shared" si="91"/>
        <v>0</v>
      </c>
      <c r="AW76">
        <f t="shared" si="92"/>
        <v>0</v>
      </c>
      <c r="AX76">
        <f t="shared" si="93"/>
        <v>0</v>
      </c>
      <c r="AZ76">
        <f t="shared" si="94"/>
        <v>0</v>
      </c>
      <c r="BA76">
        <f t="shared" si="95"/>
        <v>0</v>
      </c>
      <c r="BB76">
        <f t="shared" si="96"/>
        <v>0</v>
      </c>
      <c r="BC76">
        <f t="shared" si="97"/>
        <v>0</v>
      </c>
      <c r="BD76">
        <f t="shared" si="98"/>
        <v>0</v>
      </c>
      <c r="BE76">
        <f t="shared" si="99"/>
        <v>0</v>
      </c>
      <c r="BF76">
        <f t="shared" si="100"/>
        <v>0</v>
      </c>
    </row>
    <row r="77" spans="2:58">
      <c r="B77" s="1" t="s">
        <v>76</v>
      </c>
      <c r="C77" s="9">
        <v>400000</v>
      </c>
      <c r="D77" s="9"/>
      <c r="E77" s="1" t="s">
        <v>1</v>
      </c>
      <c r="F77" s="1">
        <v>2</v>
      </c>
      <c r="G77" s="5" t="s">
        <v>803</v>
      </c>
      <c r="H77" s="6" t="s">
        <v>804</v>
      </c>
      <c r="I77" s="6" t="s">
        <v>794</v>
      </c>
      <c r="J77">
        <f t="shared" si="53"/>
        <v>400000</v>
      </c>
      <c r="K77">
        <f t="shared" si="57"/>
        <v>1</v>
      </c>
      <c r="L77">
        <f t="shared" si="54"/>
        <v>0</v>
      </c>
      <c r="M77">
        <f t="shared" si="58"/>
        <v>0</v>
      </c>
      <c r="N77">
        <f t="shared" si="55"/>
        <v>0</v>
      </c>
      <c r="O77">
        <f t="shared" si="59"/>
        <v>0</v>
      </c>
      <c r="P77">
        <f t="shared" si="56"/>
        <v>0</v>
      </c>
      <c r="Q77">
        <f t="shared" si="60"/>
        <v>0</v>
      </c>
      <c r="R77">
        <f t="shared" si="61"/>
        <v>0</v>
      </c>
      <c r="S77">
        <f t="shared" si="62"/>
        <v>0</v>
      </c>
      <c r="T77">
        <f t="shared" si="63"/>
        <v>0</v>
      </c>
      <c r="U77">
        <f t="shared" si="64"/>
        <v>0</v>
      </c>
      <c r="V77">
        <f t="shared" si="65"/>
        <v>0</v>
      </c>
      <c r="W77">
        <f t="shared" si="66"/>
        <v>0</v>
      </c>
      <c r="X77">
        <f t="shared" si="67"/>
        <v>0</v>
      </c>
      <c r="Y77">
        <f t="shared" si="68"/>
        <v>0</v>
      </c>
      <c r="Z77">
        <f t="shared" si="69"/>
        <v>0</v>
      </c>
      <c r="AA77">
        <f t="shared" si="70"/>
        <v>0</v>
      </c>
      <c r="AB77">
        <f t="shared" si="71"/>
        <v>0</v>
      </c>
      <c r="AC77">
        <f t="shared" si="72"/>
        <v>0</v>
      </c>
      <c r="AD77">
        <f t="shared" si="73"/>
        <v>0</v>
      </c>
      <c r="AE77">
        <f t="shared" si="74"/>
        <v>0</v>
      </c>
      <c r="AF77">
        <f t="shared" si="75"/>
        <v>0</v>
      </c>
      <c r="AG77">
        <f t="shared" si="76"/>
        <v>0</v>
      </c>
      <c r="AH77">
        <f t="shared" si="77"/>
        <v>400000</v>
      </c>
      <c r="AI77">
        <f t="shared" si="78"/>
        <v>0</v>
      </c>
      <c r="AJ77">
        <f t="shared" si="79"/>
        <v>0</v>
      </c>
      <c r="AK77">
        <f t="shared" si="80"/>
        <v>0</v>
      </c>
      <c r="AL77">
        <f t="shared" si="81"/>
        <v>0</v>
      </c>
      <c r="AM77">
        <f t="shared" si="82"/>
        <v>0</v>
      </c>
      <c r="AN77">
        <f t="shared" si="83"/>
        <v>0</v>
      </c>
      <c r="AO77">
        <f t="shared" si="84"/>
        <v>0</v>
      </c>
      <c r="AP77">
        <f t="shared" si="85"/>
        <v>0</v>
      </c>
      <c r="AQ77">
        <f t="shared" si="86"/>
        <v>0</v>
      </c>
      <c r="AR77">
        <f t="shared" si="87"/>
        <v>0</v>
      </c>
      <c r="AS77">
        <f t="shared" si="88"/>
        <v>0</v>
      </c>
      <c r="AT77">
        <f t="shared" si="89"/>
        <v>0</v>
      </c>
      <c r="AU77">
        <f t="shared" si="90"/>
        <v>0</v>
      </c>
      <c r="AV77">
        <f t="shared" si="91"/>
        <v>0</v>
      </c>
      <c r="AW77">
        <f t="shared" si="92"/>
        <v>0</v>
      </c>
      <c r="AX77">
        <f t="shared" si="93"/>
        <v>0</v>
      </c>
      <c r="AZ77">
        <f t="shared" si="94"/>
        <v>0</v>
      </c>
      <c r="BA77">
        <f t="shared" si="95"/>
        <v>0</v>
      </c>
      <c r="BB77">
        <f t="shared" si="96"/>
        <v>0</v>
      </c>
      <c r="BC77">
        <f t="shared" si="97"/>
        <v>0</v>
      </c>
      <c r="BD77">
        <f t="shared" si="98"/>
        <v>0</v>
      </c>
      <c r="BE77">
        <f t="shared" si="99"/>
        <v>0</v>
      </c>
      <c r="BF77">
        <f t="shared" si="100"/>
        <v>0</v>
      </c>
    </row>
    <row r="78" spans="2:58">
      <c r="B78" s="1" t="s">
        <v>77</v>
      </c>
      <c r="C78" s="9">
        <v>117396</v>
      </c>
      <c r="D78" s="9"/>
      <c r="E78" s="1" t="s">
        <v>1</v>
      </c>
      <c r="F78" s="1">
        <v>2</v>
      </c>
      <c r="G78" t="s">
        <v>196</v>
      </c>
      <c r="H78" s="6" t="s">
        <v>820</v>
      </c>
      <c r="I78" s="6" t="s">
        <v>794</v>
      </c>
      <c r="J78">
        <f t="shared" si="53"/>
        <v>117396</v>
      </c>
      <c r="K78">
        <f t="shared" si="57"/>
        <v>1</v>
      </c>
      <c r="L78">
        <f t="shared" si="54"/>
        <v>0</v>
      </c>
      <c r="M78">
        <f t="shared" si="58"/>
        <v>0</v>
      </c>
      <c r="N78">
        <f t="shared" si="55"/>
        <v>0</v>
      </c>
      <c r="O78">
        <f t="shared" si="59"/>
        <v>0</v>
      </c>
      <c r="P78">
        <f t="shared" si="56"/>
        <v>0</v>
      </c>
      <c r="Q78">
        <f t="shared" si="60"/>
        <v>0</v>
      </c>
      <c r="R78">
        <f t="shared" si="61"/>
        <v>0</v>
      </c>
      <c r="S78">
        <f t="shared" si="62"/>
        <v>0</v>
      </c>
      <c r="T78">
        <f t="shared" si="63"/>
        <v>0</v>
      </c>
      <c r="U78">
        <f t="shared" si="64"/>
        <v>0</v>
      </c>
      <c r="V78">
        <f t="shared" si="65"/>
        <v>0</v>
      </c>
      <c r="W78">
        <f t="shared" si="66"/>
        <v>0</v>
      </c>
      <c r="X78">
        <f t="shared" si="67"/>
        <v>0</v>
      </c>
      <c r="Y78">
        <f t="shared" si="68"/>
        <v>0</v>
      </c>
      <c r="Z78">
        <f t="shared" si="69"/>
        <v>0</v>
      </c>
      <c r="AA78">
        <f t="shared" si="70"/>
        <v>0</v>
      </c>
      <c r="AB78">
        <f t="shared" si="71"/>
        <v>0</v>
      </c>
      <c r="AC78">
        <f t="shared" si="72"/>
        <v>0</v>
      </c>
      <c r="AD78">
        <f t="shared" si="73"/>
        <v>0</v>
      </c>
      <c r="AE78">
        <f t="shared" si="74"/>
        <v>0</v>
      </c>
      <c r="AF78">
        <f t="shared" si="75"/>
        <v>0</v>
      </c>
      <c r="AG78">
        <f t="shared" si="76"/>
        <v>0</v>
      </c>
      <c r="AH78">
        <f t="shared" si="77"/>
        <v>0</v>
      </c>
      <c r="AI78">
        <f t="shared" si="78"/>
        <v>0</v>
      </c>
      <c r="AJ78">
        <f t="shared" si="79"/>
        <v>0</v>
      </c>
      <c r="AK78">
        <f t="shared" si="80"/>
        <v>0</v>
      </c>
      <c r="AL78">
        <f t="shared" si="81"/>
        <v>0</v>
      </c>
      <c r="AM78">
        <f t="shared" si="82"/>
        <v>0</v>
      </c>
      <c r="AN78">
        <f t="shared" si="83"/>
        <v>0</v>
      </c>
      <c r="AO78">
        <f t="shared" si="84"/>
        <v>0</v>
      </c>
      <c r="AP78">
        <f t="shared" si="85"/>
        <v>0</v>
      </c>
      <c r="AQ78">
        <f t="shared" si="86"/>
        <v>0</v>
      </c>
      <c r="AR78">
        <f t="shared" si="87"/>
        <v>0</v>
      </c>
      <c r="AS78">
        <f t="shared" si="88"/>
        <v>0</v>
      </c>
      <c r="AT78">
        <f t="shared" si="89"/>
        <v>0</v>
      </c>
      <c r="AU78">
        <f t="shared" si="90"/>
        <v>117396</v>
      </c>
      <c r="AV78">
        <f t="shared" si="91"/>
        <v>0</v>
      </c>
      <c r="AW78">
        <f t="shared" si="92"/>
        <v>0</v>
      </c>
      <c r="AX78">
        <f t="shared" si="93"/>
        <v>0</v>
      </c>
      <c r="AZ78">
        <f t="shared" si="94"/>
        <v>0</v>
      </c>
      <c r="BA78">
        <f t="shared" si="95"/>
        <v>0</v>
      </c>
      <c r="BB78">
        <f t="shared" si="96"/>
        <v>0</v>
      </c>
      <c r="BC78">
        <f t="shared" si="97"/>
        <v>0</v>
      </c>
      <c r="BD78">
        <f t="shared" si="98"/>
        <v>0</v>
      </c>
      <c r="BE78">
        <f t="shared" si="99"/>
        <v>0</v>
      </c>
      <c r="BF78">
        <f t="shared" si="100"/>
        <v>0</v>
      </c>
    </row>
    <row r="79" spans="2:58" ht="30">
      <c r="B79" s="1" t="s">
        <v>78</v>
      </c>
      <c r="C79" s="9">
        <v>184000</v>
      </c>
      <c r="D79" s="9"/>
      <c r="E79" s="1" t="s">
        <v>1</v>
      </c>
      <c r="F79" s="1">
        <v>2</v>
      </c>
      <c r="G79" t="s">
        <v>833</v>
      </c>
      <c r="H79" s="6" t="s">
        <v>834</v>
      </c>
      <c r="I79" s="6" t="s">
        <v>780</v>
      </c>
      <c r="J79">
        <f t="shared" si="53"/>
        <v>0</v>
      </c>
      <c r="K79">
        <f t="shared" si="57"/>
        <v>0</v>
      </c>
      <c r="L79">
        <f t="shared" si="54"/>
        <v>184000</v>
      </c>
      <c r="M79">
        <f t="shared" si="58"/>
        <v>1</v>
      </c>
      <c r="N79">
        <f t="shared" si="55"/>
        <v>0</v>
      </c>
      <c r="O79">
        <f t="shared" si="59"/>
        <v>0</v>
      </c>
      <c r="P79">
        <f t="shared" si="56"/>
        <v>0</v>
      </c>
      <c r="Q79">
        <f t="shared" si="60"/>
        <v>0</v>
      </c>
      <c r="R79">
        <f t="shared" si="61"/>
        <v>0</v>
      </c>
      <c r="S79">
        <f t="shared" si="62"/>
        <v>0</v>
      </c>
      <c r="T79">
        <f t="shared" si="63"/>
        <v>0</v>
      </c>
      <c r="U79">
        <f t="shared" si="64"/>
        <v>0</v>
      </c>
      <c r="V79">
        <f t="shared" si="65"/>
        <v>0</v>
      </c>
      <c r="W79">
        <f t="shared" si="66"/>
        <v>0</v>
      </c>
      <c r="X79">
        <f t="shared" si="67"/>
        <v>0</v>
      </c>
      <c r="Y79">
        <f t="shared" si="68"/>
        <v>0</v>
      </c>
      <c r="Z79">
        <f t="shared" si="69"/>
        <v>0</v>
      </c>
      <c r="AA79">
        <f t="shared" si="70"/>
        <v>0</v>
      </c>
      <c r="AB79">
        <f t="shared" si="71"/>
        <v>0</v>
      </c>
      <c r="AC79">
        <f t="shared" si="72"/>
        <v>0</v>
      </c>
      <c r="AD79">
        <f t="shared" si="73"/>
        <v>0</v>
      </c>
      <c r="AE79">
        <f t="shared" si="74"/>
        <v>0</v>
      </c>
      <c r="AF79">
        <f t="shared" si="75"/>
        <v>0</v>
      </c>
      <c r="AG79">
        <f t="shared" si="76"/>
        <v>0</v>
      </c>
      <c r="AH79">
        <f t="shared" si="77"/>
        <v>0</v>
      </c>
      <c r="AI79">
        <f t="shared" si="78"/>
        <v>0</v>
      </c>
      <c r="AJ79">
        <f t="shared" si="79"/>
        <v>0</v>
      </c>
      <c r="AK79">
        <f t="shared" si="80"/>
        <v>0</v>
      </c>
      <c r="AL79">
        <f t="shared" si="81"/>
        <v>0</v>
      </c>
      <c r="AM79">
        <f t="shared" si="82"/>
        <v>0</v>
      </c>
      <c r="AN79">
        <f t="shared" si="83"/>
        <v>0</v>
      </c>
      <c r="AO79">
        <f t="shared" si="84"/>
        <v>0</v>
      </c>
      <c r="AP79">
        <f t="shared" si="85"/>
        <v>0</v>
      </c>
      <c r="AQ79">
        <f t="shared" si="86"/>
        <v>0</v>
      </c>
      <c r="AR79">
        <f t="shared" si="87"/>
        <v>0</v>
      </c>
      <c r="AS79">
        <f t="shared" si="88"/>
        <v>0</v>
      </c>
      <c r="AT79">
        <f t="shared" si="89"/>
        <v>0</v>
      </c>
      <c r="AU79">
        <f t="shared" si="90"/>
        <v>0</v>
      </c>
      <c r="AV79">
        <f t="shared" si="91"/>
        <v>0</v>
      </c>
      <c r="AW79">
        <f t="shared" si="92"/>
        <v>0</v>
      </c>
      <c r="AX79">
        <f t="shared" si="93"/>
        <v>0</v>
      </c>
      <c r="AZ79">
        <f t="shared" si="94"/>
        <v>0</v>
      </c>
      <c r="BA79">
        <f t="shared" si="95"/>
        <v>0</v>
      </c>
      <c r="BB79">
        <f t="shared" si="96"/>
        <v>0</v>
      </c>
      <c r="BC79">
        <f t="shared" si="97"/>
        <v>0</v>
      </c>
      <c r="BD79">
        <f t="shared" si="98"/>
        <v>0</v>
      </c>
      <c r="BE79">
        <f t="shared" si="99"/>
        <v>0</v>
      </c>
      <c r="BF79">
        <f t="shared" si="100"/>
        <v>0</v>
      </c>
    </row>
    <row r="80" spans="2:58">
      <c r="B80" s="1" t="s">
        <v>79</v>
      </c>
      <c r="C80" s="9">
        <v>15840</v>
      </c>
      <c r="D80" s="9"/>
      <c r="E80" s="1" t="s">
        <v>1</v>
      </c>
      <c r="F80" s="1">
        <v>2</v>
      </c>
      <c r="G80" t="s">
        <v>201</v>
      </c>
      <c r="H80" s="6" t="s">
        <v>835</v>
      </c>
      <c r="I80" s="6" t="s">
        <v>794</v>
      </c>
      <c r="J80">
        <f t="shared" si="53"/>
        <v>15840</v>
      </c>
      <c r="K80">
        <f t="shared" si="57"/>
        <v>1</v>
      </c>
      <c r="L80">
        <f t="shared" si="54"/>
        <v>0</v>
      </c>
      <c r="M80">
        <f t="shared" si="58"/>
        <v>0</v>
      </c>
      <c r="N80">
        <f t="shared" si="55"/>
        <v>0</v>
      </c>
      <c r="O80">
        <f t="shared" si="59"/>
        <v>0</v>
      </c>
      <c r="P80">
        <f t="shared" si="56"/>
        <v>0</v>
      </c>
      <c r="Q80">
        <f t="shared" si="60"/>
        <v>0</v>
      </c>
      <c r="R80">
        <f t="shared" si="61"/>
        <v>0</v>
      </c>
      <c r="S80">
        <f t="shared" si="62"/>
        <v>0</v>
      </c>
      <c r="T80">
        <f t="shared" si="63"/>
        <v>0</v>
      </c>
      <c r="U80">
        <f t="shared" si="64"/>
        <v>0</v>
      </c>
      <c r="V80">
        <f t="shared" si="65"/>
        <v>0</v>
      </c>
      <c r="W80">
        <f t="shared" si="66"/>
        <v>0</v>
      </c>
      <c r="X80">
        <f t="shared" si="67"/>
        <v>0</v>
      </c>
      <c r="Y80">
        <f t="shared" si="68"/>
        <v>0</v>
      </c>
      <c r="Z80">
        <f t="shared" si="69"/>
        <v>0</v>
      </c>
      <c r="AA80">
        <f t="shared" si="70"/>
        <v>0</v>
      </c>
      <c r="AB80">
        <f t="shared" si="71"/>
        <v>0</v>
      </c>
      <c r="AC80">
        <f t="shared" si="72"/>
        <v>0</v>
      </c>
      <c r="AD80">
        <f t="shared" si="73"/>
        <v>0</v>
      </c>
      <c r="AE80">
        <f t="shared" si="74"/>
        <v>0</v>
      </c>
      <c r="AF80">
        <f t="shared" si="75"/>
        <v>0</v>
      </c>
      <c r="AG80">
        <f t="shared" si="76"/>
        <v>0</v>
      </c>
      <c r="AH80">
        <f t="shared" si="77"/>
        <v>0</v>
      </c>
      <c r="AI80">
        <f t="shared" si="78"/>
        <v>0</v>
      </c>
      <c r="AJ80">
        <f t="shared" si="79"/>
        <v>0</v>
      </c>
      <c r="AK80">
        <f t="shared" si="80"/>
        <v>0</v>
      </c>
      <c r="AL80">
        <f t="shared" si="81"/>
        <v>0</v>
      </c>
      <c r="AM80">
        <f t="shared" si="82"/>
        <v>0</v>
      </c>
      <c r="AN80">
        <f t="shared" si="83"/>
        <v>0</v>
      </c>
      <c r="AO80">
        <f t="shared" si="84"/>
        <v>0</v>
      </c>
      <c r="AP80">
        <f t="shared" si="85"/>
        <v>0</v>
      </c>
      <c r="AQ80">
        <f t="shared" si="86"/>
        <v>0</v>
      </c>
      <c r="AR80">
        <f t="shared" si="87"/>
        <v>0</v>
      </c>
      <c r="AS80">
        <f t="shared" si="88"/>
        <v>0</v>
      </c>
      <c r="AT80">
        <f t="shared" si="89"/>
        <v>0</v>
      </c>
      <c r="AU80">
        <f t="shared" si="90"/>
        <v>0</v>
      </c>
      <c r="AV80">
        <f t="shared" si="91"/>
        <v>0</v>
      </c>
      <c r="AW80">
        <f t="shared" si="92"/>
        <v>0</v>
      </c>
      <c r="AX80">
        <f t="shared" si="93"/>
        <v>0</v>
      </c>
      <c r="AZ80">
        <f t="shared" si="94"/>
        <v>0</v>
      </c>
      <c r="BA80">
        <f t="shared" si="95"/>
        <v>0</v>
      </c>
      <c r="BB80">
        <f t="shared" si="96"/>
        <v>15840</v>
      </c>
      <c r="BC80">
        <f t="shared" si="97"/>
        <v>0</v>
      </c>
      <c r="BD80">
        <f t="shared" si="98"/>
        <v>0</v>
      </c>
      <c r="BE80">
        <f t="shared" si="99"/>
        <v>0</v>
      </c>
      <c r="BF80">
        <f t="shared" si="100"/>
        <v>0</v>
      </c>
    </row>
    <row r="81" spans="2:58">
      <c r="B81" s="1" t="s">
        <v>80</v>
      </c>
      <c r="C81" s="9">
        <v>30000</v>
      </c>
      <c r="D81" s="9"/>
      <c r="E81" s="1" t="s">
        <v>1</v>
      </c>
      <c r="F81" s="1">
        <v>2</v>
      </c>
      <c r="G81" t="s">
        <v>821</v>
      </c>
      <c r="H81" s="6" t="s">
        <v>822</v>
      </c>
      <c r="I81" s="6" t="s">
        <v>177</v>
      </c>
      <c r="J81">
        <f t="shared" si="53"/>
        <v>0</v>
      </c>
      <c r="K81">
        <f t="shared" si="57"/>
        <v>0</v>
      </c>
      <c r="L81">
        <f t="shared" si="54"/>
        <v>0</v>
      </c>
      <c r="M81">
        <f t="shared" si="58"/>
        <v>0</v>
      </c>
      <c r="N81">
        <f t="shared" si="55"/>
        <v>0</v>
      </c>
      <c r="O81">
        <f t="shared" si="59"/>
        <v>0</v>
      </c>
      <c r="P81">
        <f t="shared" si="56"/>
        <v>30000</v>
      </c>
      <c r="Q81">
        <f t="shared" si="60"/>
        <v>1</v>
      </c>
      <c r="R81">
        <f t="shared" si="61"/>
        <v>0</v>
      </c>
      <c r="S81">
        <f t="shared" si="62"/>
        <v>0</v>
      </c>
      <c r="T81">
        <f t="shared" si="63"/>
        <v>0</v>
      </c>
      <c r="U81">
        <f t="shared" si="64"/>
        <v>0</v>
      </c>
      <c r="V81">
        <f t="shared" si="65"/>
        <v>0</v>
      </c>
      <c r="W81">
        <f t="shared" si="66"/>
        <v>0</v>
      </c>
      <c r="X81">
        <f t="shared" si="67"/>
        <v>0</v>
      </c>
      <c r="Y81">
        <f t="shared" si="68"/>
        <v>0</v>
      </c>
      <c r="Z81">
        <f t="shared" si="69"/>
        <v>0</v>
      </c>
      <c r="AA81">
        <f t="shared" si="70"/>
        <v>0</v>
      </c>
      <c r="AB81">
        <f t="shared" si="71"/>
        <v>0</v>
      </c>
      <c r="AC81">
        <f t="shared" si="72"/>
        <v>0</v>
      </c>
      <c r="AD81">
        <f t="shared" si="73"/>
        <v>0</v>
      </c>
      <c r="AE81">
        <f t="shared" si="74"/>
        <v>0</v>
      </c>
      <c r="AF81">
        <f t="shared" si="75"/>
        <v>0</v>
      </c>
      <c r="AG81">
        <f t="shared" si="76"/>
        <v>0</v>
      </c>
      <c r="AH81">
        <f t="shared" si="77"/>
        <v>0</v>
      </c>
      <c r="AI81">
        <f t="shared" si="78"/>
        <v>0</v>
      </c>
      <c r="AJ81">
        <f t="shared" si="79"/>
        <v>0</v>
      </c>
      <c r="AK81">
        <f t="shared" si="80"/>
        <v>0</v>
      </c>
      <c r="AL81">
        <f t="shared" si="81"/>
        <v>0</v>
      </c>
      <c r="AM81">
        <f t="shared" si="82"/>
        <v>0</v>
      </c>
      <c r="AN81">
        <f t="shared" si="83"/>
        <v>0</v>
      </c>
      <c r="AO81">
        <f t="shared" si="84"/>
        <v>0</v>
      </c>
      <c r="AP81">
        <f t="shared" si="85"/>
        <v>0</v>
      </c>
      <c r="AQ81">
        <f t="shared" si="86"/>
        <v>0</v>
      </c>
      <c r="AR81">
        <f t="shared" si="87"/>
        <v>30000</v>
      </c>
      <c r="AS81">
        <f t="shared" si="88"/>
        <v>0</v>
      </c>
      <c r="AT81">
        <f t="shared" si="89"/>
        <v>0</v>
      </c>
      <c r="AU81">
        <f t="shared" si="90"/>
        <v>0</v>
      </c>
      <c r="AV81">
        <f t="shared" si="91"/>
        <v>0</v>
      </c>
      <c r="AW81">
        <f t="shared" si="92"/>
        <v>0</v>
      </c>
      <c r="AX81">
        <f t="shared" si="93"/>
        <v>0</v>
      </c>
      <c r="AZ81">
        <f t="shared" si="94"/>
        <v>0</v>
      </c>
      <c r="BA81">
        <f t="shared" si="95"/>
        <v>0</v>
      </c>
      <c r="BB81">
        <f t="shared" si="96"/>
        <v>0</v>
      </c>
      <c r="BC81">
        <f t="shared" si="97"/>
        <v>0</v>
      </c>
      <c r="BD81">
        <f t="shared" si="98"/>
        <v>0</v>
      </c>
      <c r="BE81">
        <f t="shared" si="99"/>
        <v>0</v>
      </c>
      <c r="BF81">
        <f t="shared" si="100"/>
        <v>0</v>
      </c>
    </row>
    <row r="82" spans="2:58">
      <c r="B82" s="1" t="s">
        <v>81</v>
      </c>
      <c r="C82" s="9">
        <v>50000</v>
      </c>
      <c r="D82" s="9"/>
      <c r="E82" s="1" t="s">
        <v>1</v>
      </c>
      <c r="F82" s="1">
        <v>2</v>
      </c>
      <c r="G82" t="s">
        <v>195</v>
      </c>
      <c r="H82" s="6" t="s">
        <v>823</v>
      </c>
      <c r="I82" s="6" t="s">
        <v>780</v>
      </c>
      <c r="J82">
        <f t="shared" si="53"/>
        <v>0</v>
      </c>
      <c r="K82">
        <f t="shared" si="57"/>
        <v>0</v>
      </c>
      <c r="L82">
        <f t="shared" si="54"/>
        <v>50000</v>
      </c>
      <c r="M82">
        <f t="shared" si="58"/>
        <v>1</v>
      </c>
      <c r="N82">
        <f t="shared" si="55"/>
        <v>0</v>
      </c>
      <c r="O82">
        <f t="shared" si="59"/>
        <v>0</v>
      </c>
      <c r="P82">
        <f t="shared" si="56"/>
        <v>0</v>
      </c>
      <c r="Q82">
        <f t="shared" si="60"/>
        <v>0</v>
      </c>
      <c r="R82">
        <f t="shared" si="61"/>
        <v>0</v>
      </c>
      <c r="S82">
        <f t="shared" si="62"/>
        <v>0</v>
      </c>
      <c r="T82">
        <f t="shared" si="63"/>
        <v>0</v>
      </c>
      <c r="U82">
        <f t="shared" si="64"/>
        <v>0</v>
      </c>
      <c r="V82">
        <f t="shared" si="65"/>
        <v>0</v>
      </c>
      <c r="W82">
        <f t="shared" si="66"/>
        <v>0</v>
      </c>
      <c r="X82">
        <f t="shared" si="67"/>
        <v>0</v>
      </c>
      <c r="Y82">
        <f t="shared" si="68"/>
        <v>0</v>
      </c>
      <c r="Z82">
        <f t="shared" si="69"/>
        <v>0</v>
      </c>
      <c r="AA82">
        <f t="shared" si="70"/>
        <v>0</v>
      </c>
      <c r="AB82">
        <f t="shared" si="71"/>
        <v>0</v>
      </c>
      <c r="AC82">
        <f t="shared" si="72"/>
        <v>0</v>
      </c>
      <c r="AD82">
        <f t="shared" si="73"/>
        <v>0</v>
      </c>
      <c r="AE82">
        <f t="shared" si="74"/>
        <v>0</v>
      </c>
      <c r="AF82">
        <f t="shared" si="75"/>
        <v>0</v>
      </c>
      <c r="AG82">
        <f t="shared" si="76"/>
        <v>0</v>
      </c>
      <c r="AH82">
        <f t="shared" si="77"/>
        <v>0</v>
      </c>
      <c r="AI82">
        <f t="shared" si="78"/>
        <v>0</v>
      </c>
      <c r="AJ82">
        <f t="shared" si="79"/>
        <v>0</v>
      </c>
      <c r="AK82">
        <f t="shared" si="80"/>
        <v>0</v>
      </c>
      <c r="AL82">
        <f t="shared" si="81"/>
        <v>0</v>
      </c>
      <c r="AM82">
        <f t="shared" si="82"/>
        <v>0</v>
      </c>
      <c r="AN82">
        <f t="shared" si="83"/>
        <v>0</v>
      </c>
      <c r="AO82">
        <f t="shared" si="84"/>
        <v>0</v>
      </c>
      <c r="AP82">
        <f t="shared" si="85"/>
        <v>0</v>
      </c>
      <c r="AQ82">
        <f t="shared" si="86"/>
        <v>0</v>
      </c>
      <c r="AR82">
        <f t="shared" si="87"/>
        <v>0</v>
      </c>
      <c r="AS82">
        <f t="shared" si="88"/>
        <v>0</v>
      </c>
      <c r="AT82">
        <f t="shared" si="89"/>
        <v>0</v>
      </c>
      <c r="AU82">
        <f t="shared" si="90"/>
        <v>0</v>
      </c>
      <c r="AV82">
        <f t="shared" si="91"/>
        <v>50000</v>
      </c>
      <c r="AW82">
        <f t="shared" si="92"/>
        <v>0</v>
      </c>
      <c r="AX82">
        <f t="shared" si="93"/>
        <v>0</v>
      </c>
      <c r="AZ82">
        <f t="shared" si="94"/>
        <v>0</v>
      </c>
      <c r="BA82">
        <f t="shared" si="95"/>
        <v>0</v>
      </c>
      <c r="BB82">
        <f t="shared" si="96"/>
        <v>0</v>
      </c>
      <c r="BC82">
        <f t="shared" si="97"/>
        <v>0</v>
      </c>
      <c r="BD82">
        <f t="shared" si="98"/>
        <v>0</v>
      </c>
      <c r="BE82">
        <f t="shared" si="99"/>
        <v>0</v>
      </c>
      <c r="BF82">
        <f t="shared" si="100"/>
        <v>0</v>
      </c>
    </row>
    <row r="83" spans="2:58">
      <c r="B83" s="1" t="s">
        <v>82</v>
      </c>
      <c r="C83" s="9">
        <v>191670</v>
      </c>
      <c r="D83" s="9"/>
      <c r="E83" s="1" t="s">
        <v>1</v>
      </c>
      <c r="F83" s="1">
        <v>2</v>
      </c>
      <c r="G83" t="s">
        <v>192</v>
      </c>
      <c r="H83" s="6" t="s">
        <v>836</v>
      </c>
      <c r="I83" t="s">
        <v>177</v>
      </c>
      <c r="J83">
        <f t="shared" si="53"/>
        <v>0</v>
      </c>
      <c r="K83">
        <f t="shared" si="57"/>
        <v>0</v>
      </c>
      <c r="L83" s="33">
        <f t="shared" si="54"/>
        <v>0</v>
      </c>
      <c r="M83">
        <f t="shared" si="58"/>
        <v>0</v>
      </c>
      <c r="N83">
        <f t="shared" si="55"/>
        <v>0</v>
      </c>
      <c r="O83">
        <f t="shared" si="59"/>
        <v>0</v>
      </c>
      <c r="P83">
        <f t="shared" si="56"/>
        <v>191670</v>
      </c>
      <c r="Q83">
        <f t="shared" si="60"/>
        <v>1</v>
      </c>
      <c r="R83">
        <f t="shared" si="61"/>
        <v>0</v>
      </c>
      <c r="S83">
        <f t="shared" si="62"/>
        <v>0</v>
      </c>
      <c r="T83">
        <f t="shared" si="63"/>
        <v>0</v>
      </c>
      <c r="U83">
        <f t="shared" si="64"/>
        <v>0</v>
      </c>
      <c r="V83">
        <f t="shared" si="65"/>
        <v>0</v>
      </c>
      <c r="W83">
        <f t="shared" si="66"/>
        <v>0</v>
      </c>
      <c r="X83">
        <f t="shared" si="67"/>
        <v>0</v>
      </c>
      <c r="Y83">
        <f t="shared" si="68"/>
        <v>0</v>
      </c>
      <c r="Z83">
        <f t="shared" si="69"/>
        <v>0</v>
      </c>
      <c r="AA83">
        <f t="shared" si="70"/>
        <v>0</v>
      </c>
      <c r="AB83">
        <f t="shared" si="71"/>
        <v>0</v>
      </c>
      <c r="AC83">
        <f t="shared" si="72"/>
        <v>0</v>
      </c>
      <c r="AD83">
        <f t="shared" si="73"/>
        <v>0</v>
      </c>
      <c r="AE83">
        <f t="shared" si="74"/>
        <v>0</v>
      </c>
      <c r="AF83">
        <f t="shared" si="75"/>
        <v>0</v>
      </c>
      <c r="AG83">
        <f t="shared" si="76"/>
        <v>0</v>
      </c>
      <c r="AH83">
        <f t="shared" si="77"/>
        <v>0</v>
      </c>
      <c r="AI83">
        <f t="shared" si="78"/>
        <v>0</v>
      </c>
      <c r="AJ83">
        <f t="shared" si="79"/>
        <v>0</v>
      </c>
      <c r="AK83">
        <f t="shared" si="80"/>
        <v>0</v>
      </c>
      <c r="AL83">
        <f t="shared" si="81"/>
        <v>0</v>
      </c>
      <c r="AM83">
        <f t="shared" si="82"/>
        <v>0</v>
      </c>
      <c r="AN83">
        <f t="shared" si="83"/>
        <v>0</v>
      </c>
      <c r="AO83">
        <f t="shared" si="84"/>
        <v>0</v>
      </c>
      <c r="AP83">
        <f t="shared" si="85"/>
        <v>0</v>
      </c>
      <c r="AQ83">
        <f t="shared" si="86"/>
        <v>0</v>
      </c>
      <c r="AR83">
        <f t="shared" si="87"/>
        <v>0</v>
      </c>
      <c r="AS83">
        <f t="shared" si="88"/>
        <v>0</v>
      </c>
      <c r="AT83">
        <f t="shared" si="89"/>
        <v>191670</v>
      </c>
      <c r="AU83">
        <f t="shared" si="90"/>
        <v>0</v>
      </c>
      <c r="AV83">
        <f t="shared" si="91"/>
        <v>0</v>
      </c>
      <c r="AW83">
        <f t="shared" si="92"/>
        <v>0</v>
      </c>
      <c r="AX83">
        <f t="shared" si="93"/>
        <v>0</v>
      </c>
      <c r="AZ83">
        <f t="shared" si="94"/>
        <v>0</v>
      </c>
      <c r="BA83">
        <f t="shared" si="95"/>
        <v>0</v>
      </c>
      <c r="BB83">
        <f t="shared" si="96"/>
        <v>0</v>
      </c>
      <c r="BC83">
        <f t="shared" si="97"/>
        <v>0</v>
      </c>
      <c r="BD83">
        <f t="shared" si="98"/>
        <v>0</v>
      </c>
      <c r="BE83">
        <f t="shared" si="99"/>
        <v>0</v>
      </c>
      <c r="BF83">
        <f t="shared" si="100"/>
        <v>0</v>
      </c>
    </row>
    <row r="84" spans="2:58">
      <c r="B84" s="1" t="s">
        <v>83</v>
      </c>
      <c r="C84" s="9">
        <v>500000</v>
      </c>
      <c r="D84" s="9"/>
      <c r="E84" s="1" t="s">
        <v>1</v>
      </c>
      <c r="F84" s="1">
        <v>2</v>
      </c>
      <c r="G84" t="s">
        <v>837</v>
      </c>
      <c r="H84" s="6" t="s">
        <v>838</v>
      </c>
      <c r="I84" s="6" t="s">
        <v>177</v>
      </c>
      <c r="J84">
        <f t="shared" si="53"/>
        <v>0</v>
      </c>
      <c r="K84">
        <f t="shared" si="57"/>
        <v>0</v>
      </c>
      <c r="L84">
        <f t="shared" si="54"/>
        <v>0</v>
      </c>
      <c r="M84">
        <f t="shared" si="58"/>
        <v>0</v>
      </c>
      <c r="N84">
        <f t="shared" si="55"/>
        <v>0</v>
      </c>
      <c r="O84">
        <f t="shared" si="59"/>
        <v>0</v>
      </c>
      <c r="P84">
        <f t="shared" si="56"/>
        <v>500000</v>
      </c>
      <c r="Q84">
        <f t="shared" si="60"/>
        <v>1</v>
      </c>
      <c r="R84">
        <f t="shared" si="61"/>
        <v>0</v>
      </c>
      <c r="S84">
        <f t="shared" si="62"/>
        <v>0</v>
      </c>
      <c r="T84">
        <f t="shared" si="63"/>
        <v>0</v>
      </c>
      <c r="U84">
        <f t="shared" si="64"/>
        <v>0</v>
      </c>
      <c r="V84">
        <f t="shared" si="65"/>
        <v>0</v>
      </c>
      <c r="W84">
        <f t="shared" si="66"/>
        <v>0</v>
      </c>
      <c r="X84">
        <f t="shared" si="67"/>
        <v>0</v>
      </c>
      <c r="Y84">
        <f t="shared" si="68"/>
        <v>0</v>
      </c>
      <c r="Z84">
        <f t="shared" si="69"/>
        <v>0</v>
      </c>
      <c r="AA84">
        <f t="shared" si="70"/>
        <v>0</v>
      </c>
      <c r="AB84">
        <f t="shared" si="71"/>
        <v>0</v>
      </c>
      <c r="AC84">
        <f t="shared" si="72"/>
        <v>0</v>
      </c>
      <c r="AD84">
        <f t="shared" si="73"/>
        <v>0</v>
      </c>
      <c r="AE84">
        <f t="shared" si="74"/>
        <v>0</v>
      </c>
      <c r="AF84">
        <f t="shared" si="75"/>
        <v>0</v>
      </c>
      <c r="AG84">
        <f t="shared" si="76"/>
        <v>0</v>
      </c>
      <c r="AH84">
        <f t="shared" si="77"/>
        <v>0</v>
      </c>
      <c r="AI84">
        <f t="shared" si="78"/>
        <v>0</v>
      </c>
      <c r="AJ84">
        <f t="shared" si="79"/>
        <v>0</v>
      </c>
      <c r="AK84">
        <f t="shared" si="80"/>
        <v>0</v>
      </c>
      <c r="AL84">
        <f t="shared" si="81"/>
        <v>0</v>
      </c>
      <c r="AM84">
        <f t="shared" si="82"/>
        <v>0</v>
      </c>
      <c r="AN84">
        <f t="shared" si="83"/>
        <v>0</v>
      </c>
      <c r="AO84">
        <f t="shared" si="84"/>
        <v>0</v>
      </c>
      <c r="AP84">
        <f t="shared" si="85"/>
        <v>0</v>
      </c>
      <c r="AQ84">
        <f t="shared" si="86"/>
        <v>0</v>
      </c>
      <c r="AR84">
        <f t="shared" si="87"/>
        <v>0</v>
      </c>
      <c r="AS84">
        <f t="shared" si="88"/>
        <v>0</v>
      </c>
      <c r="AT84">
        <f t="shared" si="89"/>
        <v>0</v>
      </c>
      <c r="AU84">
        <f t="shared" si="90"/>
        <v>0</v>
      </c>
      <c r="AV84">
        <f t="shared" si="91"/>
        <v>0</v>
      </c>
      <c r="AW84">
        <f t="shared" si="92"/>
        <v>0</v>
      </c>
      <c r="AX84">
        <f t="shared" si="93"/>
        <v>0</v>
      </c>
      <c r="AZ84">
        <f t="shared" si="94"/>
        <v>0</v>
      </c>
      <c r="BA84">
        <f t="shared" si="95"/>
        <v>0</v>
      </c>
      <c r="BB84">
        <f t="shared" si="96"/>
        <v>0</v>
      </c>
      <c r="BC84">
        <f t="shared" si="97"/>
        <v>500000</v>
      </c>
      <c r="BD84">
        <f t="shared" si="98"/>
        <v>0</v>
      </c>
      <c r="BE84">
        <f t="shared" si="99"/>
        <v>0</v>
      </c>
      <c r="BF84">
        <f t="shared" si="100"/>
        <v>0</v>
      </c>
    </row>
    <row r="85" spans="2:58">
      <c r="B85" s="1" t="s">
        <v>84</v>
      </c>
      <c r="C85" s="9">
        <v>40000</v>
      </c>
      <c r="D85" s="9"/>
      <c r="E85" s="1" t="s">
        <v>1</v>
      </c>
      <c r="F85" s="1">
        <v>2</v>
      </c>
      <c r="G85" t="s">
        <v>193</v>
      </c>
      <c r="H85" s="6" t="s">
        <v>810</v>
      </c>
      <c r="I85" s="6" t="s">
        <v>794</v>
      </c>
      <c r="J85">
        <f t="shared" si="53"/>
        <v>40000</v>
      </c>
      <c r="K85">
        <f t="shared" si="57"/>
        <v>1</v>
      </c>
      <c r="L85">
        <f t="shared" si="54"/>
        <v>0</v>
      </c>
      <c r="M85">
        <f t="shared" si="58"/>
        <v>0</v>
      </c>
      <c r="N85">
        <f t="shared" si="55"/>
        <v>0</v>
      </c>
      <c r="O85">
        <f t="shared" si="59"/>
        <v>0</v>
      </c>
      <c r="P85">
        <f t="shared" si="56"/>
        <v>0</v>
      </c>
      <c r="Q85">
        <f t="shared" si="60"/>
        <v>0</v>
      </c>
      <c r="R85">
        <f t="shared" si="61"/>
        <v>0</v>
      </c>
      <c r="S85">
        <f t="shared" si="62"/>
        <v>0</v>
      </c>
      <c r="T85">
        <f t="shared" si="63"/>
        <v>0</v>
      </c>
      <c r="U85">
        <f t="shared" si="64"/>
        <v>0</v>
      </c>
      <c r="V85">
        <f t="shared" si="65"/>
        <v>0</v>
      </c>
      <c r="W85">
        <f t="shared" si="66"/>
        <v>0</v>
      </c>
      <c r="X85">
        <f t="shared" si="67"/>
        <v>0</v>
      </c>
      <c r="Y85">
        <f t="shared" si="68"/>
        <v>0</v>
      </c>
      <c r="Z85">
        <f t="shared" si="69"/>
        <v>0</v>
      </c>
      <c r="AA85">
        <f t="shared" si="70"/>
        <v>0</v>
      </c>
      <c r="AB85">
        <f t="shared" si="71"/>
        <v>0</v>
      </c>
      <c r="AC85">
        <f t="shared" si="72"/>
        <v>0</v>
      </c>
      <c r="AD85">
        <f t="shared" si="73"/>
        <v>0</v>
      </c>
      <c r="AE85">
        <f t="shared" si="74"/>
        <v>0</v>
      </c>
      <c r="AF85">
        <f t="shared" si="75"/>
        <v>0</v>
      </c>
      <c r="AG85">
        <f t="shared" si="76"/>
        <v>0</v>
      </c>
      <c r="AH85">
        <f t="shared" si="77"/>
        <v>0</v>
      </c>
      <c r="AI85">
        <f t="shared" si="78"/>
        <v>0</v>
      </c>
      <c r="AJ85">
        <f t="shared" si="79"/>
        <v>0</v>
      </c>
      <c r="AK85">
        <f t="shared" si="80"/>
        <v>0</v>
      </c>
      <c r="AL85">
        <f t="shared" si="81"/>
        <v>0</v>
      </c>
      <c r="AM85">
        <f t="shared" si="82"/>
        <v>0</v>
      </c>
      <c r="AN85">
        <f t="shared" si="83"/>
        <v>40000</v>
      </c>
      <c r="AO85">
        <f t="shared" si="84"/>
        <v>0</v>
      </c>
      <c r="AP85">
        <f t="shared" si="85"/>
        <v>0</v>
      </c>
      <c r="AQ85">
        <f t="shared" si="86"/>
        <v>0</v>
      </c>
      <c r="AR85">
        <f t="shared" si="87"/>
        <v>0</v>
      </c>
      <c r="AS85">
        <f t="shared" si="88"/>
        <v>0</v>
      </c>
      <c r="AT85">
        <f t="shared" si="89"/>
        <v>0</v>
      </c>
      <c r="AU85">
        <f t="shared" si="90"/>
        <v>0</v>
      </c>
      <c r="AV85">
        <f t="shared" si="91"/>
        <v>0</v>
      </c>
      <c r="AW85">
        <f t="shared" si="92"/>
        <v>0</v>
      </c>
      <c r="AX85">
        <f t="shared" si="93"/>
        <v>0</v>
      </c>
      <c r="AZ85">
        <f t="shared" si="94"/>
        <v>0</v>
      </c>
      <c r="BA85">
        <f t="shared" si="95"/>
        <v>0</v>
      </c>
      <c r="BB85">
        <f t="shared" si="96"/>
        <v>0</v>
      </c>
      <c r="BC85">
        <f t="shared" si="97"/>
        <v>0</v>
      </c>
      <c r="BD85">
        <f t="shared" si="98"/>
        <v>0</v>
      </c>
      <c r="BE85">
        <f t="shared" si="99"/>
        <v>0</v>
      </c>
      <c r="BF85">
        <f t="shared" si="100"/>
        <v>0</v>
      </c>
    </row>
    <row r="86" spans="2:58">
      <c r="B86" s="1" t="s">
        <v>85</v>
      </c>
      <c r="C86" s="9">
        <v>75000</v>
      </c>
      <c r="D86" s="9"/>
      <c r="E86" s="1" t="s">
        <v>1</v>
      </c>
      <c r="F86" s="1">
        <v>2</v>
      </c>
      <c r="G86" t="s">
        <v>839</v>
      </c>
      <c r="H86" s="6" t="s">
        <v>840</v>
      </c>
      <c r="I86" s="6" t="s">
        <v>177</v>
      </c>
      <c r="J86">
        <f t="shared" si="53"/>
        <v>0</v>
      </c>
      <c r="K86">
        <f t="shared" si="57"/>
        <v>0</v>
      </c>
      <c r="L86">
        <f t="shared" si="54"/>
        <v>0</v>
      </c>
      <c r="M86">
        <f t="shared" si="58"/>
        <v>0</v>
      </c>
      <c r="N86">
        <f t="shared" si="55"/>
        <v>0</v>
      </c>
      <c r="O86">
        <f t="shared" si="59"/>
        <v>0</v>
      </c>
      <c r="P86">
        <f t="shared" si="56"/>
        <v>75000</v>
      </c>
      <c r="Q86">
        <f t="shared" si="60"/>
        <v>1</v>
      </c>
      <c r="R86">
        <f t="shared" si="61"/>
        <v>0</v>
      </c>
      <c r="S86">
        <f t="shared" si="62"/>
        <v>0</v>
      </c>
      <c r="T86">
        <f t="shared" si="63"/>
        <v>0</v>
      </c>
      <c r="U86">
        <f t="shared" si="64"/>
        <v>0</v>
      </c>
      <c r="V86">
        <f t="shared" si="65"/>
        <v>0</v>
      </c>
      <c r="W86">
        <f t="shared" si="66"/>
        <v>0</v>
      </c>
      <c r="X86">
        <f t="shared" si="67"/>
        <v>0</v>
      </c>
      <c r="Y86">
        <f t="shared" si="68"/>
        <v>0</v>
      </c>
      <c r="Z86">
        <f t="shared" si="69"/>
        <v>0</v>
      </c>
      <c r="AA86">
        <f t="shared" si="70"/>
        <v>0</v>
      </c>
      <c r="AB86">
        <f t="shared" si="71"/>
        <v>0</v>
      </c>
      <c r="AC86">
        <f t="shared" si="72"/>
        <v>0</v>
      </c>
      <c r="AD86">
        <f t="shared" si="73"/>
        <v>0</v>
      </c>
      <c r="AE86">
        <f t="shared" si="74"/>
        <v>0</v>
      </c>
      <c r="AF86">
        <f t="shared" si="75"/>
        <v>0</v>
      </c>
      <c r="AG86">
        <f t="shared" si="76"/>
        <v>0</v>
      </c>
      <c r="AH86">
        <f t="shared" si="77"/>
        <v>0</v>
      </c>
      <c r="AI86">
        <f t="shared" si="78"/>
        <v>0</v>
      </c>
      <c r="AJ86">
        <f t="shared" si="79"/>
        <v>0</v>
      </c>
      <c r="AK86">
        <f t="shared" si="80"/>
        <v>0</v>
      </c>
      <c r="AL86">
        <f t="shared" si="81"/>
        <v>0</v>
      </c>
      <c r="AM86">
        <f t="shared" si="82"/>
        <v>0</v>
      </c>
      <c r="AN86">
        <f t="shared" si="83"/>
        <v>0</v>
      </c>
      <c r="AO86">
        <f t="shared" si="84"/>
        <v>0</v>
      </c>
      <c r="AP86">
        <f t="shared" si="85"/>
        <v>0</v>
      </c>
      <c r="AQ86">
        <f t="shared" si="86"/>
        <v>0</v>
      </c>
      <c r="AR86">
        <f t="shared" si="87"/>
        <v>0</v>
      </c>
      <c r="AS86">
        <f t="shared" si="88"/>
        <v>0</v>
      </c>
      <c r="AT86">
        <f t="shared" si="89"/>
        <v>0</v>
      </c>
      <c r="AU86">
        <f t="shared" si="90"/>
        <v>0</v>
      </c>
      <c r="AV86">
        <f t="shared" si="91"/>
        <v>0</v>
      </c>
      <c r="AW86">
        <f t="shared" si="92"/>
        <v>0</v>
      </c>
      <c r="AX86">
        <f t="shared" si="93"/>
        <v>0</v>
      </c>
      <c r="AZ86">
        <f t="shared" si="94"/>
        <v>0</v>
      </c>
      <c r="BA86">
        <f t="shared" si="95"/>
        <v>0</v>
      </c>
      <c r="BB86">
        <f t="shared" si="96"/>
        <v>0</v>
      </c>
      <c r="BC86">
        <f t="shared" si="97"/>
        <v>0</v>
      </c>
      <c r="BD86">
        <f t="shared" si="98"/>
        <v>75000</v>
      </c>
      <c r="BE86">
        <f t="shared" si="99"/>
        <v>0</v>
      </c>
      <c r="BF86">
        <f t="shared" si="100"/>
        <v>0</v>
      </c>
    </row>
    <row r="87" spans="2:58">
      <c r="B87" s="1" t="s">
        <v>86</v>
      </c>
      <c r="C87" s="9">
        <v>100000</v>
      </c>
      <c r="D87" s="9"/>
      <c r="E87" s="1" t="s">
        <v>1</v>
      </c>
      <c r="F87" s="1">
        <v>2</v>
      </c>
      <c r="G87" t="s">
        <v>203</v>
      </c>
      <c r="H87" s="6" t="s">
        <v>809</v>
      </c>
      <c r="I87" s="6" t="s">
        <v>177</v>
      </c>
      <c r="J87">
        <f t="shared" si="53"/>
        <v>0</v>
      </c>
      <c r="K87">
        <f t="shared" si="57"/>
        <v>0</v>
      </c>
      <c r="L87">
        <f t="shared" si="54"/>
        <v>0</v>
      </c>
      <c r="M87">
        <f t="shared" si="58"/>
        <v>0</v>
      </c>
      <c r="N87">
        <f t="shared" si="55"/>
        <v>0</v>
      </c>
      <c r="O87">
        <f t="shared" si="59"/>
        <v>0</v>
      </c>
      <c r="P87">
        <f t="shared" si="56"/>
        <v>100000</v>
      </c>
      <c r="Q87">
        <f t="shared" si="60"/>
        <v>1</v>
      </c>
      <c r="R87">
        <f t="shared" si="61"/>
        <v>0</v>
      </c>
      <c r="S87">
        <f t="shared" si="62"/>
        <v>0</v>
      </c>
      <c r="T87">
        <f t="shared" si="63"/>
        <v>0</v>
      </c>
      <c r="U87">
        <f t="shared" si="64"/>
        <v>0</v>
      </c>
      <c r="V87">
        <f t="shared" si="65"/>
        <v>0</v>
      </c>
      <c r="W87">
        <f t="shared" si="66"/>
        <v>0</v>
      </c>
      <c r="X87">
        <f t="shared" si="67"/>
        <v>0</v>
      </c>
      <c r="Y87">
        <f t="shared" si="68"/>
        <v>0</v>
      </c>
      <c r="Z87">
        <f t="shared" si="69"/>
        <v>0</v>
      </c>
      <c r="AA87">
        <f t="shared" si="70"/>
        <v>0</v>
      </c>
      <c r="AB87">
        <f t="shared" si="71"/>
        <v>0</v>
      </c>
      <c r="AC87">
        <f t="shared" si="72"/>
        <v>0</v>
      </c>
      <c r="AD87">
        <f t="shared" si="73"/>
        <v>0</v>
      </c>
      <c r="AE87">
        <f t="shared" si="74"/>
        <v>0</v>
      </c>
      <c r="AF87">
        <f t="shared" si="75"/>
        <v>0</v>
      </c>
      <c r="AG87">
        <f t="shared" si="76"/>
        <v>0</v>
      </c>
      <c r="AH87">
        <f t="shared" si="77"/>
        <v>0</v>
      </c>
      <c r="AI87">
        <f t="shared" si="78"/>
        <v>0</v>
      </c>
      <c r="AJ87">
        <f t="shared" si="79"/>
        <v>0</v>
      </c>
      <c r="AK87">
        <f t="shared" si="80"/>
        <v>0</v>
      </c>
      <c r="AL87">
        <f t="shared" si="81"/>
        <v>100000</v>
      </c>
      <c r="AM87">
        <f t="shared" si="82"/>
        <v>0</v>
      </c>
      <c r="AN87">
        <f t="shared" si="83"/>
        <v>0</v>
      </c>
      <c r="AO87">
        <f t="shared" si="84"/>
        <v>0</v>
      </c>
      <c r="AP87">
        <f t="shared" si="85"/>
        <v>0</v>
      </c>
      <c r="AQ87">
        <f t="shared" si="86"/>
        <v>0</v>
      </c>
      <c r="AR87">
        <f t="shared" si="87"/>
        <v>0</v>
      </c>
      <c r="AS87">
        <f t="shared" si="88"/>
        <v>0</v>
      </c>
      <c r="AT87">
        <f t="shared" si="89"/>
        <v>0</v>
      </c>
      <c r="AU87">
        <f t="shared" si="90"/>
        <v>0</v>
      </c>
      <c r="AV87">
        <f t="shared" si="91"/>
        <v>0</v>
      </c>
      <c r="AW87">
        <f t="shared" si="92"/>
        <v>0</v>
      </c>
      <c r="AX87">
        <f t="shared" si="93"/>
        <v>0</v>
      </c>
      <c r="AZ87">
        <f t="shared" si="94"/>
        <v>0</v>
      </c>
      <c r="BA87">
        <f t="shared" si="95"/>
        <v>0</v>
      </c>
      <c r="BB87">
        <f t="shared" si="96"/>
        <v>0</v>
      </c>
      <c r="BC87">
        <f t="shared" si="97"/>
        <v>0</v>
      </c>
      <c r="BD87">
        <f t="shared" si="98"/>
        <v>0</v>
      </c>
      <c r="BE87">
        <f t="shared" si="99"/>
        <v>0</v>
      </c>
      <c r="BF87">
        <f t="shared" si="100"/>
        <v>0</v>
      </c>
    </row>
    <row r="88" spans="2:58" ht="30">
      <c r="B88" s="1" t="s">
        <v>87</v>
      </c>
      <c r="C88" s="9">
        <v>125500</v>
      </c>
      <c r="D88" s="9"/>
      <c r="E88" s="1" t="s">
        <v>1</v>
      </c>
      <c r="F88" s="1">
        <v>2</v>
      </c>
      <c r="G88" t="s">
        <v>179</v>
      </c>
      <c r="H88" s="6" t="s">
        <v>797</v>
      </c>
      <c r="I88" s="6" t="s">
        <v>177</v>
      </c>
      <c r="J88">
        <f t="shared" si="53"/>
        <v>0</v>
      </c>
      <c r="K88">
        <f t="shared" si="57"/>
        <v>0</v>
      </c>
      <c r="L88">
        <f t="shared" si="54"/>
        <v>0</v>
      </c>
      <c r="M88">
        <f t="shared" si="58"/>
        <v>0</v>
      </c>
      <c r="N88">
        <f t="shared" si="55"/>
        <v>0</v>
      </c>
      <c r="O88">
        <f t="shared" si="59"/>
        <v>0</v>
      </c>
      <c r="P88">
        <f t="shared" si="56"/>
        <v>125500</v>
      </c>
      <c r="Q88">
        <f t="shared" si="60"/>
        <v>1</v>
      </c>
      <c r="R88">
        <f t="shared" si="61"/>
        <v>125500</v>
      </c>
      <c r="S88">
        <f t="shared" si="62"/>
        <v>0</v>
      </c>
      <c r="T88">
        <f t="shared" si="63"/>
        <v>0</v>
      </c>
      <c r="U88">
        <f t="shared" si="64"/>
        <v>0</v>
      </c>
      <c r="V88">
        <f t="shared" si="65"/>
        <v>0</v>
      </c>
      <c r="W88">
        <f t="shared" si="66"/>
        <v>0</v>
      </c>
      <c r="X88">
        <f t="shared" si="67"/>
        <v>0</v>
      </c>
      <c r="Y88">
        <f t="shared" si="68"/>
        <v>0</v>
      </c>
      <c r="Z88">
        <f t="shared" si="69"/>
        <v>0</v>
      </c>
      <c r="AA88">
        <f t="shared" si="70"/>
        <v>0</v>
      </c>
      <c r="AB88">
        <f t="shared" si="71"/>
        <v>0</v>
      </c>
      <c r="AC88">
        <f t="shared" si="72"/>
        <v>0</v>
      </c>
      <c r="AD88">
        <f t="shared" si="73"/>
        <v>0</v>
      </c>
      <c r="AE88">
        <f t="shared" si="74"/>
        <v>0</v>
      </c>
      <c r="AF88">
        <f t="shared" si="75"/>
        <v>0</v>
      </c>
      <c r="AG88">
        <f t="shared" si="76"/>
        <v>0</v>
      </c>
      <c r="AH88">
        <f t="shared" si="77"/>
        <v>0</v>
      </c>
      <c r="AI88">
        <f t="shared" si="78"/>
        <v>0</v>
      </c>
      <c r="AJ88">
        <f t="shared" si="79"/>
        <v>0</v>
      </c>
      <c r="AK88">
        <f t="shared" si="80"/>
        <v>0</v>
      </c>
      <c r="AL88">
        <f t="shared" si="81"/>
        <v>0</v>
      </c>
      <c r="AM88">
        <f t="shared" si="82"/>
        <v>0</v>
      </c>
      <c r="AN88">
        <f t="shared" si="83"/>
        <v>0</v>
      </c>
      <c r="AO88">
        <f t="shared" si="84"/>
        <v>0</v>
      </c>
      <c r="AP88">
        <f t="shared" si="85"/>
        <v>0</v>
      </c>
      <c r="AQ88">
        <f t="shared" si="86"/>
        <v>0</v>
      </c>
      <c r="AR88">
        <f t="shared" si="87"/>
        <v>0</v>
      </c>
      <c r="AS88">
        <f t="shared" si="88"/>
        <v>0</v>
      </c>
      <c r="AT88">
        <f t="shared" si="89"/>
        <v>0</v>
      </c>
      <c r="AU88">
        <f t="shared" si="90"/>
        <v>0</v>
      </c>
      <c r="AV88">
        <f t="shared" si="91"/>
        <v>0</v>
      </c>
      <c r="AW88">
        <f t="shared" si="92"/>
        <v>0</v>
      </c>
      <c r="AX88">
        <f t="shared" si="93"/>
        <v>0</v>
      </c>
      <c r="AZ88">
        <f t="shared" si="94"/>
        <v>0</v>
      </c>
      <c r="BA88">
        <f t="shared" si="95"/>
        <v>0</v>
      </c>
      <c r="BB88">
        <f t="shared" si="96"/>
        <v>0</v>
      </c>
      <c r="BC88">
        <f t="shared" si="97"/>
        <v>0</v>
      </c>
      <c r="BD88">
        <f t="shared" si="98"/>
        <v>0</v>
      </c>
      <c r="BE88">
        <f t="shared" si="99"/>
        <v>0</v>
      </c>
      <c r="BF88">
        <f t="shared" si="100"/>
        <v>0</v>
      </c>
    </row>
    <row r="89" spans="2:58" ht="30">
      <c r="B89" s="1" t="s">
        <v>88</v>
      </c>
      <c r="C89" s="9">
        <v>173441</v>
      </c>
      <c r="D89" s="9"/>
      <c r="E89" s="1" t="s">
        <v>1</v>
      </c>
      <c r="F89" s="1">
        <v>2</v>
      </c>
      <c r="G89" t="s">
        <v>195</v>
      </c>
      <c r="H89" s="5" t="s">
        <v>823</v>
      </c>
      <c r="I89" t="s">
        <v>780</v>
      </c>
      <c r="J89">
        <f t="shared" si="53"/>
        <v>0</v>
      </c>
      <c r="K89">
        <f t="shared" si="57"/>
        <v>0</v>
      </c>
      <c r="L89">
        <f t="shared" si="54"/>
        <v>173441</v>
      </c>
      <c r="M89">
        <f t="shared" si="58"/>
        <v>1</v>
      </c>
      <c r="N89">
        <f t="shared" si="55"/>
        <v>0</v>
      </c>
      <c r="O89">
        <f t="shared" si="59"/>
        <v>0</v>
      </c>
      <c r="P89">
        <f t="shared" si="56"/>
        <v>0</v>
      </c>
      <c r="Q89">
        <f t="shared" si="60"/>
        <v>0</v>
      </c>
      <c r="R89">
        <f t="shared" si="61"/>
        <v>0</v>
      </c>
      <c r="S89">
        <f t="shared" si="62"/>
        <v>0</v>
      </c>
      <c r="T89">
        <f t="shared" si="63"/>
        <v>0</v>
      </c>
      <c r="U89">
        <f t="shared" si="64"/>
        <v>0</v>
      </c>
      <c r="V89">
        <f t="shared" si="65"/>
        <v>0</v>
      </c>
      <c r="W89">
        <f t="shared" si="66"/>
        <v>0</v>
      </c>
      <c r="X89">
        <f t="shared" si="67"/>
        <v>0</v>
      </c>
      <c r="Y89">
        <f t="shared" si="68"/>
        <v>0</v>
      </c>
      <c r="Z89">
        <f t="shared" si="69"/>
        <v>0</v>
      </c>
      <c r="AA89">
        <f t="shared" si="70"/>
        <v>0</v>
      </c>
      <c r="AB89">
        <f t="shared" si="71"/>
        <v>0</v>
      </c>
      <c r="AC89">
        <f t="shared" si="72"/>
        <v>0</v>
      </c>
      <c r="AD89">
        <f t="shared" si="73"/>
        <v>0</v>
      </c>
      <c r="AE89">
        <f t="shared" si="74"/>
        <v>0</v>
      </c>
      <c r="AF89">
        <f t="shared" si="75"/>
        <v>0</v>
      </c>
      <c r="AG89">
        <f t="shared" si="76"/>
        <v>0</v>
      </c>
      <c r="AH89">
        <f t="shared" si="77"/>
        <v>0</v>
      </c>
      <c r="AI89">
        <f t="shared" si="78"/>
        <v>0</v>
      </c>
      <c r="AJ89">
        <f t="shared" si="79"/>
        <v>0</v>
      </c>
      <c r="AK89">
        <f t="shared" si="80"/>
        <v>0</v>
      </c>
      <c r="AL89">
        <f t="shared" si="81"/>
        <v>0</v>
      </c>
      <c r="AM89">
        <f t="shared" si="82"/>
        <v>0</v>
      </c>
      <c r="AN89">
        <f t="shared" si="83"/>
        <v>0</v>
      </c>
      <c r="AO89">
        <f t="shared" si="84"/>
        <v>0</v>
      </c>
      <c r="AP89">
        <f t="shared" si="85"/>
        <v>0</v>
      </c>
      <c r="AQ89">
        <f t="shared" si="86"/>
        <v>0</v>
      </c>
      <c r="AR89">
        <f t="shared" si="87"/>
        <v>0</v>
      </c>
      <c r="AS89">
        <f t="shared" si="88"/>
        <v>0</v>
      </c>
      <c r="AT89">
        <f t="shared" si="89"/>
        <v>0</v>
      </c>
      <c r="AU89">
        <f t="shared" si="90"/>
        <v>0</v>
      </c>
      <c r="AV89">
        <f t="shared" si="91"/>
        <v>173441</v>
      </c>
      <c r="AW89">
        <f t="shared" si="92"/>
        <v>0</v>
      </c>
      <c r="AX89">
        <f t="shared" si="93"/>
        <v>0</v>
      </c>
      <c r="AZ89">
        <f t="shared" si="94"/>
        <v>0</v>
      </c>
      <c r="BA89">
        <f t="shared" si="95"/>
        <v>0</v>
      </c>
      <c r="BB89">
        <f t="shared" si="96"/>
        <v>0</v>
      </c>
      <c r="BC89">
        <f t="shared" si="97"/>
        <v>0</v>
      </c>
      <c r="BD89">
        <f t="shared" si="98"/>
        <v>0</v>
      </c>
      <c r="BE89">
        <f t="shared" si="99"/>
        <v>0</v>
      </c>
      <c r="BF89">
        <f t="shared" si="100"/>
        <v>0</v>
      </c>
    </row>
    <row r="90" spans="2:58">
      <c r="B90" s="1" t="s">
        <v>89</v>
      </c>
      <c r="C90" s="9">
        <v>50000</v>
      </c>
      <c r="D90" s="9"/>
      <c r="E90" s="1" t="s">
        <v>1</v>
      </c>
      <c r="F90" s="1">
        <v>2</v>
      </c>
      <c r="G90" t="s">
        <v>183</v>
      </c>
      <c r="H90" s="6" t="s">
        <v>799</v>
      </c>
      <c r="I90" t="s">
        <v>177</v>
      </c>
      <c r="J90">
        <f t="shared" si="53"/>
        <v>0</v>
      </c>
      <c r="K90">
        <f t="shared" si="57"/>
        <v>0</v>
      </c>
      <c r="L90">
        <f t="shared" si="54"/>
        <v>0</v>
      </c>
      <c r="M90">
        <f t="shared" si="58"/>
        <v>0</v>
      </c>
      <c r="N90">
        <f t="shared" si="55"/>
        <v>0</v>
      </c>
      <c r="O90">
        <f t="shared" si="59"/>
        <v>0</v>
      </c>
      <c r="P90">
        <f t="shared" si="56"/>
        <v>50000</v>
      </c>
      <c r="Q90">
        <f t="shared" si="60"/>
        <v>1</v>
      </c>
      <c r="R90">
        <f t="shared" si="61"/>
        <v>0</v>
      </c>
      <c r="S90">
        <f t="shared" si="62"/>
        <v>0</v>
      </c>
      <c r="T90">
        <f t="shared" si="63"/>
        <v>0</v>
      </c>
      <c r="U90">
        <f t="shared" si="64"/>
        <v>0</v>
      </c>
      <c r="V90">
        <f t="shared" si="65"/>
        <v>50000</v>
      </c>
      <c r="W90">
        <f t="shared" si="66"/>
        <v>0</v>
      </c>
      <c r="X90">
        <f t="shared" si="67"/>
        <v>0</v>
      </c>
      <c r="Y90">
        <f t="shared" si="68"/>
        <v>0</v>
      </c>
      <c r="Z90">
        <f t="shared" si="69"/>
        <v>0</v>
      </c>
      <c r="AA90">
        <f t="shared" si="70"/>
        <v>0</v>
      </c>
      <c r="AB90">
        <f t="shared" si="71"/>
        <v>0</v>
      </c>
      <c r="AC90">
        <f t="shared" si="72"/>
        <v>0</v>
      </c>
      <c r="AD90">
        <f t="shared" si="73"/>
        <v>0</v>
      </c>
      <c r="AE90">
        <f t="shared" si="74"/>
        <v>0</v>
      </c>
      <c r="AF90">
        <f t="shared" si="75"/>
        <v>0</v>
      </c>
      <c r="AG90">
        <f t="shared" si="76"/>
        <v>0</v>
      </c>
      <c r="AH90">
        <f t="shared" si="77"/>
        <v>0</v>
      </c>
      <c r="AI90">
        <f t="shared" si="78"/>
        <v>0</v>
      </c>
      <c r="AJ90">
        <f t="shared" si="79"/>
        <v>0</v>
      </c>
      <c r="AK90">
        <f t="shared" si="80"/>
        <v>0</v>
      </c>
      <c r="AL90">
        <f t="shared" si="81"/>
        <v>0</v>
      </c>
      <c r="AM90">
        <f t="shared" si="82"/>
        <v>0</v>
      </c>
      <c r="AN90">
        <f t="shared" si="83"/>
        <v>0</v>
      </c>
      <c r="AO90">
        <f t="shared" si="84"/>
        <v>0</v>
      </c>
      <c r="AP90">
        <f t="shared" si="85"/>
        <v>0</v>
      </c>
      <c r="AQ90">
        <f t="shared" si="86"/>
        <v>0</v>
      </c>
      <c r="AR90">
        <f t="shared" si="87"/>
        <v>0</v>
      </c>
      <c r="AS90">
        <f t="shared" si="88"/>
        <v>0</v>
      </c>
      <c r="AT90">
        <f t="shared" si="89"/>
        <v>0</v>
      </c>
      <c r="AU90">
        <f t="shared" si="90"/>
        <v>0</v>
      </c>
      <c r="AV90">
        <f t="shared" si="91"/>
        <v>0</v>
      </c>
      <c r="AW90">
        <f t="shared" si="92"/>
        <v>0</v>
      </c>
      <c r="AX90">
        <f t="shared" si="93"/>
        <v>0</v>
      </c>
      <c r="AZ90">
        <f t="shared" si="94"/>
        <v>0</v>
      </c>
      <c r="BA90">
        <f t="shared" si="95"/>
        <v>0</v>
      </c>
      <c r="BB90">
        <f t="shared" si="96"/>
        <v>0</v>
      </c>
      <c r="BC90">
        <f t="shared" si="97"/>
        <v>0</v>
      </c>
      <c r="BD90">
        <f t="shared" si="98"/>
        <v>0</v>
      </c>
      <c r="BE90">
        <f t="shared" si="99"/>
        <v>0</v>
      </c>
      <c r="BF90">
        <f t="shared" si="100"/>
        <v>0</v>
      </c>
    </row>
    <row r="91" spans="2:58">
      <c r="B91" s="1" t="s">
        <v>90</v>
      </c>
      <c r="C91" s="9">
        <v>11599</v>
      </c>
      <c r="D91" s="9"/>
      <c r="E91" s="1" t="s">
        <v>1</v>
      </c>
      <c r="F91" s="1">
        <v>2</v>
      </c>
      <c r="G91" t="s">
        <v>841</v>
      </c>
      <c r="H91" s="6" t="s">
        <v>842</v>
      </c>
      <c r="I91" s="6" t="s">
        <v>780</v>
      </c>
      <c r="J91">
        <f t="shared" si="53"/>
        <v>0</v>
      </c>
      <c r="K91">
        <f t="shared" si="57"/>
        <v>0</v>
      </c>
      <c r="L91">
        <f t="shared" si="54"/>
        <v>11599</v>
      </c>
      <c r="M91">
        <f t="shared" si="58"/>
        <v>1</v>
      </c>
      <c r="N91">
        <f t="shared" si="55"/>
        <v>0</v>
      </c>
      <c r="O91">
        <f t="shared" si="59"/>
        <v>0</v>
      </c>
      <c r="P91">
        <f t="shared" si="56"/>
        <v>0</v>
      </c>
      <c r="Q91">
        <f t="shared" si="60"/>
        <v>0</v>
      </c>
      <c r="R91">
        <f t="shared" si="61"/>
        <v>0</v>
      </c>
      <c r="S91">
        <f t="shared" si="62"/>
        <v>0</v>
      </c>
      <c r="T91">
        <f t="shared" si="63"/>
        <v>0</v>
      </c>
      <c r="U91">
        <f t="shared" si="64"/>
        <v>0</v>
      </c>
      <c r="V91">
        <f t="shared" si="65"/>
        <v>0</v>
      </c>
      <c r="W91">
        <f t="shared" si="66"/>
        <v>0</v>
      </c>
      <c r="X91">
        <f t="shared" si="67"/>
        <v>0</v>
      </c>
      <c r="Y91">
        <f t="shared" si="68"/>
        <v>0</v>
      </c>
      <c r="Z91">
        <f t="shared" si="69"/>
        <v>0</v>
      </c>
      <c r="AA91">
        <f t="shared" si="70"/>
        <v>0</v>
      </c>
      <c r="AB91">
        <f t="shared" si="71"/>
        <v>0</v>
      </c>
      <c r="AC91">
        <f t="shared" si="72"/>
        <v>0</v>
      </c>
      <c r="AD91">
        <f t="shared" si="73"/>
        <v>0</v>
      </c>
      <c r="AE91">
        <f t="shared" si="74"/>
        <v>0</v>
      </c>
      <c r="AF91">
        <f t="shared" si="75"/>
        <v>0</v>
      </c>
      <c r="AG91">
        <f t="shared" si="76"/>
        <v>0</v>
      </c>
      <c r="AH91">
        <f t="shared" si="77"/>
        <v>0</v>
      </c>
      <c r="AI91">
        <f t="shared" si="78"/>
        <v>0</v>
      </c>
      <c r="AJ91">
        <f t="shared" si="79"/>
        <v>0</v>
      </c>
      <c r="AK91">
        <f t="shared" si="80"/>
        <v>0</v>
      </c>
      <c r="AL91">
        <f t="shared" si="81"/>
        <v>0</v>
      </c>
      <c r="AM91">
        <f t="shared" si="82"/>
        <v>0</v>
      </c>
      <c r="AN91">
        <f t="shared" si="83"/>
        <v>0</v>
      </c>
      <c r="AO91">
        <f t="shared" si="84"/>
        <v>0</v>
      </c>
      <c r="AP91">
        <f t="shared" si="85"/>
        <v>0</v>
      </c>
      <c r="AQ91">
        <f t="shared" si="86"/>
        <v>0</v>
      </c>
      <c r="AR91">
        <f t="shared" si="87"/>
        <v>0</v>
      </c>
      <c r="AS91">
        <f t="shared" si="88"/>
        <v>0</v>
      </c>
      <c r="AT91">
        <f t="shared" si="89"/>
        <v>0</v>
      </c>
      <c r="AU91">
        <f t="shared" si="90"/>
        <v>0</v>
      </c>
      <c r="AV91">
        <f t="shared" si="91"/>
        <v>0</v>
      </c>
      <c r="AW91">
        <f t="shared" si="92"/>
        <v>11599</v>
      </c>
      <c r="AX91">
        <f t="shared" si="93"/>
        <v>0</v>
      </c>
      <c r="AZ91">
        <f t="shared" si="94"/>
        <v>0</v>
      </c>
      <c r="BA91">
        <f t="shared" si="95"/>
        <v>0</v>
      </c>
      <c r="BB91">
        <f t="shared" si="96"/>
        <v>0</v>
      </c>
      <c r="BC91">
        <f t="shared" si="97"/>
        <v>0</v>
      </c>
      <c r="BD91">
        <f t="shared" si="98"/>
        <v>0</v>
      </c>
      <c r="BE91">
        <f t="shared" si="99"/>
        <v>0</v>
      </c>
      <c r="BF91">
        <f t="shared" si="100"/>
        <v>0</v>
      </c>
    </row>
    <row r="92" spans="2:58">
      <c r="B92" s="1" t="s">
        <v>91</v>
      </c>
      <c r="C92" s="9">
        <v>105000</v>
      </c>
      <c r="D92" s="9"/>
      <c r="E92" s="1" t="s">
        <v>1</v>
      </c>
      <c r="F92" s="1">
        <v>2</v>
      </c>
      <c r="G92" t="s">
        <v>183</v>
      </c>
      <c r="H92" s="6" t="s">
        <v>799</v>
      </c>
      <c r="I92" t="s">
        <v>177</v>
      </c>
      <c r="J92">
        <f t="shared" si="53"/>
        <v>0</v>
      </c>
      <c r="K92">
        <f t="shared" si="57"/>
        <v>0</v>
      </c>
      <c r="L92">
        <f t="shared" si="54"/>
        <v>0</v>
      </c>
      <c r="M92">
        <f t="shared" si="58"/>
        <v>0</v>
      </c>
      <c r="N92">
        <f t="shared" si="55"/>
        <v>0</v>
      </c>
      <c r="O92">
        <f t="shared" si="59"/>
        <v>0</v>
      </c>
      <c r="P92">
        <f t="shared" si="56"/>
        <v>105000</v>
      </c>
      <c r="Q92">
        <f t="shared" si="60"/>
        <v>1</v>
      </c>
      <c r="R92">
        <f t="shared" si="61"/>
        <v>0</v>
      </c>
      <c r="S92">
        <f t="shared" si="62"/>
        <v>0</v>
      </c>
      <c r="T92">
        <f t="shared" si="63"/>
        <v>0</v>
      </c>
      <c r="U92">
        <f t="shared" si="64"/>
        <v>0</v>
      </c>
      <c r="V92">
        <f t="shared" si="65"/>
        <v>105000</v>
      </c>
      <c r="W92">
        <f t="shared" si="66"/>
        <v>0</v>
      </c>
      <c r="X92">
        <f t="shared" si="67"/>
        <v>0</v>
      </c>
      <c r="Y92">
        <f t="shared" si="68"/>
        <v>0</v>
      </c>
      <c r="Z92">
        <f t="shared" si="69"/>
        <v>0</v>
      </c>
      <c r="AA92">
        <f t="shared" si="70"/>
        <v>0</v>
      </c>
      <c r="AB92">
        <f t="shared" si="71"/>
        <v>0</v>
      </c>
      <c r="AC92">
        <f t="shared" si="72"/>
        <v>0</v>
      </c>
      <c r="AD92">
        <f t="shared" si="73"/>
        <v>0</v>
      </c>
      <c r="AE92">
        <f t="shared" si="74"/>
        <v>0</v>
      </c>
      <c r="AF92">
        <f t="shared" si="75"/>
        <v>0</v>
      </c>
      <c r="AG92">
        <f t="shared" si="76"/>
        <v>0</v>
      </c>
      <c r="AH92">
        <f t="shared" si="77"/>
        <v>0</v>
      </c>
      <c r="AI92">
        <f t="shared" si="78"/>
        <v>0</v>
      </c>
      <c r="AJ92">
        <f t="shared" si="79"/>
        <v>0</v>
      </c>
      <c r="AK92">
        <f t="shared" si="80"/>
        <v>0</v>
      </c>
      <c r="AL92">
        <f t="shared" si="81"/>
        <v>0</v>
      </c>
      <c r="AM92">
        <f t="shared" si="82"/>
        <v>0</v>
      </c>
      <c r="AN92">
        <f t="shared" si="83"/>
        <v>0</v>
      </c>
      <c r="AO92">
        <f t="shared" si="84"/>
        <v>0</v>
      </c>
      <c r="AP92">
        <f t="shared" si="85"/>
        <v>0</v>
      </c>
      <c r="AQ92">
        <f t="shared" si="86"/>
        <v>0</v>
      </c>
      <c r="AR92">
        <f t="shared" si="87"/>
        <v>0</v>
      </c>
      <c r="AS92">
        <f t="shared" si="88"/>
        <v>0</v>
      </c>
      <c r="AT92">
        <f t="shared" si="89"/>
        <v>0</v>
      </c>
      <c r="AU92">
        <f t="shared" si="90"/>
        <v>0</v>
      </c>
      <c r="AV92">
        <f t="shared" si="91"/>
        <v>0</v>
      </c>
      <c r="AW92">
        <f t="shared" si="92"/>
        <v>0</v>
      </c>
      <c r="AX92">
        <f t="shared" si="93"/>
        <v>0</v>
      </c>
      <c r="AZ92">
        <f t="shared" si="94"/>
        <v>0</v>
      </c>
      <c r="BA92">
        <f t="shared" si="95"/>
        <v>0</v>
      </c>
      <c r="BB92">
        <f t="shared" si="96"/>
        <v>0</v>
      </c>
      <c r="BC92">
        <f t="shared" si="97"/>
        <v>0</v>
      </c>
      <c r="BD92">
        <f t="shared" si="98"/>
        <v>0</v>
      </c>
      <c r="BE92">
        <f t="shared" si="99"/>
        <v>0</v>
      </c>
      <c r="BF92">
        <f t="shared" si="100"/>
        <v>0</v>
      </c>
    </row>
    <row r="93" spans="2:58" ht="30">
      <c r="B93" s="1" t="s">
        <v>92</v>
      </c>
      <c r="C93" s="9">
        <v>200000</v>
      </c>
      <c r="D93" s="9"/>
      <c r="E93" s="1" t="s">
        <v>1</v>
      </c>
      <c r="F93" s="1">
        <v>2</v>
      </c>
      <c r="G93" t="s">
        <v>178</v>
      </c>
      <c r="H93" s="6" t="s">
        <v>816</v>
      </c>
      <c r="I93" t="s">
        <v>177</v>
      </c>
      <c r="J93">
        <f t="shared" si="53"/>
        <v>0</v>
      </c>
      <c r="K93">
        <f t="shared" si="57"/>
        <v>0</v>
      </c>
      <c r="L93">
        <f t="shared" si="54"/>
        <v>0</v>
      </c>
      <c r="M93">
        <f t="shared" si="58"/>
        <v>0</v>
      </c>
      <c r="N93">
        <f t="shared" si="55"/>
        <v>0</v>
      </c>
      <c r="O93">
        <f t="shared" si="59"/>
        <v>0</v>
      </c>
      <c r="P93">
        <f t="shared" si="56"/>
        <v>200000</v>
      </c>
      <c r="Q93">
        <f t="shared" si="60"/>
        <v>1</v>
      </c>
      <c r="R93">
        <f t="shared" si="61"/>
        <v>0</v>
      </c>
      <c r="S93">
        <f t="shared" si="62"/>
        <v>200000</v>
      </c>
      <c r="T93">
        <f t="shared" si="63"/>
        <v>0</v>
      </c>
      <c r="U93">
        <f t="shared" si="64"/>
        <v>0</v>
      </c>
      <c r="V93">
        <f t="shared" si="65"/>
        <v>0</v>
      </c>
      <c r="W93">
        <f t="shared" si="66"/>
        <v>0</v>
      </c>
      <c r="X93">
        <f t="shared" si="67"/>
        <v>0</v>
      </c>
      <c r="Y93">
        <f t="shared" si="68"/>
        <v>0</v>
      </c>
      <c r="Z93">
        <f t="shared" si="69"/>
        <v>0</v>
      </c>
      <c r="AA93">
        <f t="shared" si="70"/>
        <v>0</v>
      </c>
      <c r="AB93">
        <f t="shared" si="71"/>
        <v>0</v>
      </c>
      <c r="AC93">
        <f t="shared" si="72"/>
        <v>0</v>
      </c>
      <c r="AD93">
        <f t="shared" si="73"/>
        <v>0</v>
      </c>
      <c r="AE93">
        <f t="shared" si="74"/>
        <v>0</v>
      </c>
      <c r="AF93">
        <f t="shared" si="75"/>
        <v>0</v>
      </c>
      <c r="AG93">
        <f t="shared" si="76"/>
        <v>0</v>
      </c>
      <c r="AH93">
        <f t="shared" si="77"/>
        <v>0</v>
      </c>
      <c r="AI93">
        <f t="shared" si="78"/>
        <v>0</v>
      </c>
      <c r="AJ93">
        <f t="shared" si="79"/>
        <v>0</v>
      </c>
      <c r="AK93">
        <f t="shared" si="80"/>
        <v>0</v>
      </c>
      <c r="AL93">
        <f t="shared" si="81"/>
        <v>0</v>
      </c>
      <c r="AM93">
        <f t="shared" si="82"/>
        <v>0</v>
      </c>
      <c r="AN93">
        <f t="shared" si="83"/>
        <v>0</v>
      </c>
      <c r="AO93">
        <f t="shared" si="84"/>
        <v>0</v>
      </c>
      <c r="AP93">
        <f t="shared" si="85"/>
        <v>0</v>
      </c>
      <c r="AQ93">
        <f t="shared" si="86"/>
        <v>0</v>
      </c>
      <c r="AR93">
        <f t="shared" si="87"/>
        <v>0</v>
      </c>
      <c r="AS93">
        <f t="shared" si="88"/>
        <v>0</v>
      </c>
      <c r="AT93">
        <f t="shared" si="89"/>
        <v>0</v>
      </c>
      <c r="AU93">
        <f t="shared" si="90"/>
        <v>0</v>
      </c>
      <c r="AV93">
        <f t="shared" si="91"/>
        <v>0</v>
      </c>
      <c r="AW93">
        <f t="shared" si="92"/>
        <v>0</v>
      </c>
      <c r="AX93">
        <f t="shared" si="93"/>
        <v>0</v>
      </c>
      <c r="AZ93">
        <f t="shared" si="94"/>
        <v>0</v>
      </c>
      <c r="BA93">
        <f t="shared" si="95"/>
        <v>0</v>
      </c>
      <c r="BB93">
        <f t="shared" si="96"/>
        <v>0</v>
      </c>
      <c r="BC93">
        <f t="shared" si="97"/>
        <v>0</v>
      </c>
      <c r="BD93">
        <f t="shared" si="98"/>
        <v>0</v>
      </c>
      <c r="BE93">
        <f t="shared" si="99"/>
        <v>0</v>
      </c>
      <c r="BF93">
        <f t="shared" si="100"/>
        <v>0</v>
      </c>
    </row>
    <row r="94" spans="2:58">
      <c r="B94" s="1" t="s">
        <v>93</v>
      </c>
      <c r="C94" s="9">
        <v>135500</v>
      </c>
      <c r="D94" s="9"/>
      <c r="E94" s="1" t="s">
        <v>1</v>
      </c>
      <c r="F94" s="1">
        <v>2</v>
      </c>
      <c r="G94" t="s">
        <v>194</v>
      </c>
      <c r="H94" s="5" t="s">
        <v>805</v>
      </c>
      <c r="I94" t="s">
        <v>780</v>
      </c>
      <c r="J94">
        <f t="shared" si="53"/>
        <v>0</v>
      </c>
      <c r="K94">
        <f t="shared" si="57"/>
        <v>0</v>
      </c>
      <c r="L94">
        <f t="shared" si="54"/>
        <v>135500</v>
      </c>
      <c r="M94">
        <f t="shared" si="58"/>
        <v>1</v>
      </c>
      <c r="N94">
        <f t="shared" si="55"/>
        <v>0</v>
      </c>
      <c r="O94">
        <f t="shared" si="59"/>
        <v>0</v>
      </c>
      <c r="P94">
        <f t="shared" si="56"/>
        <v>0</v>
      </c>
      <c r="Q94">
        <f t="shared" si="60"/>
        <v>0</v>
      </c>
      <c r="R94">
        <f t="shared" si="61"/>
        <v>0</v>
      </c>
      <c r="S94">
        <f t="shared" si="62"/>
        <v>0</v>
      </c>
      <c r="T94">
        <f t="shared" si="63"/>
        <v>0</v>
      </c>
      <c r="U94">
        <f t="shared" si="64"/>
        <v>0</v>
      </c>
      <c r="V94">
        <f t="shared" si="65"/>
        <v>0</v>
      </c>
      <c r="W94">
        <f t="shared" si="66"/>
        <v>0</v>
      </c>
      <c r="X94">
        <f t="shared" si="67"/>
        <v>0</v>
      </c>
      <c r="Y94">
        <f t="shared" si="68"/>
        <v>0</v>
      </c>
      <c r="Z94">
        <f t="shared" si="69"/>
        <v>0</v>
      </c>
      <c r="AA94">
        <f t="shared" si="70"/>
        <v>0</v>
      </c>
      <c r="AB94">
        <f t="shared" si="71"/>
        <v>0</v>
      </c>
      <c r="AC94">
        <f t="shared" si="72"/>
        <v>0</v>
      </c>
      <c r="AD94">
        <f t="shared" si="73"/>
        <v>0</v>
      </c>
      <c r="AE94">
        <f t="shared" si="74"/>
        <v>0</v>
      </c>
      <c r="AF94">
        <f t="shared" si="75"/>
        <v>0</v>
      </c>
      <c r="AG94">
        <f t="shared" si="76"/>
        <v>0</v>
      </c>
      <c r="AH94">
        <f t="shared" si="77"/>
        <v>0</v>
      </c>
      <c r="AI94">
        <f t="shared" si="78"/>
        <v>135500</v>
      </c>
      <c r="AJ94">
        <f t="shared" si="79"/>
        <v>0</v>
      </c>
      <c r="AK94">
        <f t="shared" si="80"/>
        <v>0</v>
      </c>
      <c r="AL94">
        <f t="shared" si="81"/>
        <v>0</v>
      </c>
      <c r="AM94">
        <f t="shared" si="82"/>
        <v>0</v>
      </c>
      <c r="AN94">
        <f t="shared" si="83"/>
        <v>0</v>
      </c>
      <c r="AO94">
        <f t="shared" si="84"/>
        <v>0</v>
      </c>
      <c r="AP94">
        <f t="shared" si="85"/>
        <v>0</v>
      </c>
      <c r="AQ94">
        <f t="shared" si="86"/>
        <v>0</v>
      </c>
      <c r="AR94">
        <f t="shared" si="87"/>
        <v>0</v>
      </c>
      <c r="AS94">
        <f t="shared" si="88"/>
        <v>0</v>
      </c>
      <c r="AT94">
        <f t="shared" si="89"/>
        <v>0</v>
      </c>
      <c r="AU94">
        <f t="shared" si="90"/>
        <v>0</v>
      </c>
      <c r="AV94">
        <f t="shared" si="91"/>
        <v>0</v>
      </c>
      <c r="AW94">
        <f t="shared" si="92"/>
        <v>0</v>
      </c>
      <c r="AX94">
        <f t="shared" si="93"/>
        <v>0</v>
      </c>
      <c r="AZ94">
        <f t="shared" si="94"/>
        <v>0</v>
      </c>
      <c r="BA94">
        <f t="shared" si="95"/>
        <v>0</v>
      </c>
      <c r="BB94">
        <f t="shared" si="96"/>
        <v>0</v>
      </c>
      <c r="BC94">
        <f t="shared" si="97"/>
        <v>0</v>
      </c>
      <c r="BD94">
        <f t="shared" si="98"/>
        <v>0</v>
      </c>
      <c r="BE94">
        <f t="shared" si="99"/>
        <v>0</v>
      </c>
      <c r="BF94">
        <f t="shared" si="100"/>
        <v>0</v>
      </c>
    </row>
    <row r="95" spans="2:58" ht="30">
      <c r="B95" s="1" t="s">
        <v>94</v>
      </c>
      <c r="C95" s="9">
        <v>500000</v>
      </c>
      <c r="D95" s="9"/>
      <c r="E95" s="1" t="s">
        <v>1</v>
      </c>
      <c r="F95" s="1">
        <v>2</v>
      </c>
      <c r="G95" t="s">
        <v>194</v>
      </c>
      <c r="H95" s="6" t="s">
        <v>805</v>
      </c>
      <c r="I95" t="s">
        <v>780</v>
      </c>
      <c r="J95">
        <f t="shared" si="53"/>
        <v>0</v>
      </c>
      <c r="K95">
        <f t="shared" si="57"/>
        <v>0</v>
      </c>
      <c r="L95">
        <f t="shared" si="54"/>
        <v>500000</v>
      </c>
      <c r="M95">
        <f t="shared" si="58"/>
        <v>1</v>
      </c>
      <c r="N95">
        <f t="shared" si="55"/>
        <v>0</v>
      </c>
      <c r="O95">
        <f t="shared" si="59"/>
        <v>0</v>
      </c>
      <c r="P95">
        <f t="shared" si="56"/>
        <v>0</v>
      </c>
      <c r="Q95">
        <f t="shared" si="60"/>
        <v>0</v>
      </c>
      <c r="R95">
        <f t="shared" si="61"/>
        <v>0</v>
      </c>
      <c r="S95">
        <f t="shared" si="62"/>
        <v>0</v>
      </c>
      <c r="T95">
        <f t="shared" si="63"/>
        <v>0</v>
      </c>
      <c r="U95">
        <f t="shared" si="64"/>
        <v>0</v>
      </c>
      <c r="V95">
        <f t="shared" si="65"/>
        <v>0</v>
      </c>
      <c r="W95">
        <f t="shared" si="66"/>
        <v>0</v>
      </c>
      <c r="X95">
        <f t="shared" si="67"/>
        <v>0</v>
      </c>
      <c r="Y95">
        <f t="shared" si="68"/>
        <v>0</v>
      </c>
      <c r="Z95">
        <f t="shared" si="69"/>
        <v>0</v>
      </c>
      <c r="AA95">
        <f t="shared" si="70"/>
        <v>0</v>
      </c>
      <c r="AB95">
        <f t="shared" si="71"/>
        <v>0</v>
      </c>
      <c r="AC95">
        <f t="shared" si="72"/>
        <v>0</v>
      </c>
      <c r="AD95">
        <f t="shared" si="73"/>
        <v>0</v>
      </c>
      <c r="AE95">
        <f t="shared" si="74"/>
        <v>0</v>
      </c>
      <c r="AF95">
        <f t="shared" si="75"/>
        <v>0</v>
      </c>
      <c r="AG95">
        <f t="shared" si="76"/>
        <v>0</v>
      </c>
      <c r="AH95">
        <f t="shared" si="77"/>
        <v>0</v>
      </c>
      <c r="AI95">
        <f t="shared" si="78"/>
        <v>500000</v>
      </c>
      <c r="AJ95">
        <f t="shared" si="79"/>
        <v>0</v>
      </c>
      <c r="AK95">
        <f t="shared" si="80"/>
        <v>0</v>
      </c>
      <c r="AL95">
        <f t="shared" si="81"/>
        <v>0</v>
      </c>
      <c r="AM95">
        <f t="shared" si="82"/>
        <v>0</v>
      </c>
      <c r="AN95">
        <f t="shared" si="83"/>
        <v>0</v>
      </c>
      <c r="AO95">
        <f t="shared" si="84"/>
        <v>0</v>
      </c>
      <c r="AP95">
        <f t="shared" si="85"/>
        <v>0</v>
      </c>
      <c r="AQ95">
        <f t="shared" si="86"/>
        <v>0</v>
      </c>
      <c r="AR95">
        <f t="shared" si="87"/>
        <v>0</v>
      </c>
      <c r="AS95">
        <f t="shared" si="88"/>
        <v>0</v>
      </c>
      <c r="AT95">
        <f t="shared" si="89"/>
        <v>0</v>
      </c>
      <c r="AU95">
        <f t="shared" si="90"/>
        <v>0</v>
      </c>
      <c r="AV95">
        <f t="shared" si="91"/>
        <v>0</v>
      </c>
      <c r="AW95">
        <f t="shared" si="92"/>
        <v>0</v>
      </c>
      <c r="AX95">
        <f t="shared" si="93"/>
        <v>0</v>
      </c>
      <c r="AZ95">
        <f t="shared" si="94"/>
        <v>0</v>
      </c>
      <c r="BA95">
        <f t="shared" si="95"/>
        <v>0</v>
      </c>
      <c r="BB95">
        <f t="shared" si="96"/>
        <v>0</v>
      </c>
      <c r="BC95">
        <f t="shared" si="97"/>
        <v>0</v>
      </c>
      <c r="BD95">
        <f t="shared" si="98"/>
        <v>0</v>
      </c>
      <c r="BE95">
        <f t="shared" si="99"/>
        <v>0</v>
      </c>
      <c r="BF95">
        <f t="shared" si="100"/>
        <v>0</v>
      </c>
    </row>
    <row r="96" spans="2:58">
      <c r="B96" s="1" t="s">
        <v>95</v>
      </c>
      <c r="C96" s="9">
        <v>47339</v>
      </c>
      <c r="D96" s="9"/>
      <c r="E96" s="1" t="s">
        <v>1</v>
      </c>
      <c r="F96" s="1">
        <v>2</v>
      </c>
      <c r="G96" t="s">
        <v>196</v>
      </c>
      <c r="H96" s="6" t="s">
        <v>820</v>
      </c>
      <c r="I96" s="6" t="s">
        <v>794</v>
      </c>
      <c r="J96">
        <f t="shared" si="53"/>
        <v>47339</v>
      </c>
      <c r="K96">
        <f t="shared" si="57"/>
        <v>1</v>
      </c>
      <c r="L96">
        <f t="shared" si="54"/>
        <v>0</v>
      </c>
      <c r="M96">
        <f t="shared" si="58"/>
        <v>0</v>
      </c>
      <c r="N96">
        <f t="shared" si="55"/>
        <v>0</v>
      </c>
      <c r="O96">
        <f t="shared" si="59"/>
        <v>0</v>
      </c>
      <c r="P96">
        <f t="shared" si="56"/>
        <v>0</v>
      </c>
      <c r="Q96">
        <f t="shared" si="60"/>
        <v>0</v>
      </c>
      <c r="R96">
        <f t="shared" si="61"/>
        <v>0</v>
      </c>
      <c r="S96">
        <f t="shared" si="62"/>
        <v>0</v>
      </c>
      <c r="T96">
        <f t="shared" si="63"/>
        <v>0</v>
      </c>
      <c r="U96">
        <f t="shared" si="64"/>
        <v>0</v>
      </c>
      <c r="V96">
        <f t="shared" si="65"/>
        <v>0</v>
      </c>
      <c r="W96">
        <f t="shared" si="66"/>
        <v>0</v>
      </c>
      <c r="X96">
        <f t="shared" si="67"/>
        <v>0</v>
      </c>
      <c r="Y96">
        <f t="shared" si="68"/>
        <v>0</v>
      </c>
      <c r="Z96">
        <f t="shared" si="69"/>
        <v>0</v>
      </c>
      <c r="AA96">
        <f t="shared" si="70"/>
        <v>0</v>
      </c>
      <c r="AB96">
        <f t="shared" si="71"/>
        <v>0</v>
      </c>
      <c r="AC96">
        <f t="shared" si="72"/>
        <v>0</v>
      </c>
      <c r="AD96">
        <f t="shared" si="73"/>
        <v>0</v>
      </c>
      <c r="AE96">
        <f t="shared" si="74"/>
        <v>0</v>
      </c>
      <c r="AF96">
        <f t="shared" si="75"/>
        <v>0</v>
      </c>
      <c r="AG96">
        <f t="shared" si="76"/>
        <v>0</v>
      </c>
      <c r="AH96">
        <f t="shared" si="77"/>
        <v>0</v>
      </c>
      <c r="AI96">
        <f t="shared" si="78"/>
        <v>0</v>
      </c>
      <c r="AJ96">
        <f t="shared" si="79"/>
        <v>0</v>
      </c>
      <c r="AK96">
        <f t="shared" si="80"/>
        <v>0</v>
      </c>
      <c r="AL96">
        <f t="shared" si="81"/>
        <v>0</v>
      </c>
      <c r="AM96">
        <f t="shared" si="82"/>
        <v>0</v>
      </c>
      <c r="AN96">
        <f t="shared" si="83"/>
        <v>0</v>
      </c>
      <c r="AO96">
        <f t="shared" si="84"/>
        <v>0</v>
      </c>
      <c r="AP96">
        <f t="shared" si="85"/>
        <v>0</v>
      </c>
      <c r="AQ96">
        <f t="shared" si="86"/>
        <v>0</v>
      </c>
      <c r="AR96">
        <f t="shared" si="87"/>
        <v>0</v>
      </c>
      <c r="AS96">
        <f t="shared" si="88"/>
        <v>0</v>
      </c>
      <c r="AT96">
        <f t="shared" si="89"/>
        <v>0</v>
      </c>
      <c r="AU96">
        <f t="shared" si="90"/>
        <v>47339</v>
      </c>
      <c r="AV96">
        <f t="shared" si="91"/>
        <v>0</v>
      </c>
      <c r="AW96">
        <f t="shared" si="92"/>
        <v>0</v>
      </c>
      <c r="AX96">
        <f t="shared" si="93"/>
        <v>0</v>
      </c>
      <c r="AZ96">
        <f t="shared" si="94"/>
        <v>0</v>
      </c>
      <c r="BA96">
        <f t="shared" si="95"/>
        <v>0</v>
      </c>
      <c r="BB96">
        <f t="shared" si="96"/>
        <v>0</v>
      </c>
      <c r="BC96">
        <f t="shared" si="97"/>
        <v>0</v>
      </c>
      <c r="BD96">
        <f t="shared" si="98"/>
        <v>0</v>
      </c>
      <c r="BE96">
        <f t="shared" si="99"/>
        <v>0</v>
      </c>
      <c r="BF96">
        <f t="shared" si="100"/>
        <v>0</v>
      </c>
    </row>
    <row r="97" spans="2:58">
      <c r="B97" s="1" t="s">
        <v>96</v>
      </c>
      <c r="C97" s="9">
        <v>25000</v>
      </c>
      <c r="D97" s="9"/>
      <c r="E97" s="1" t="s">
        <v>1</v>
      </c>
      <c r="F97" s="1">
        <v>2</v>
      </c>
      <c r="G97" t="s">
        <v>185</v>
      </c>
      <c r="H97" s="5" t="s">
        <v>798</v>
      </c>
      <c r="I97" t="s">
        <v>794</v>
      </c>
      <c r="J97">
        <f t="shared" si="53"/>
        <v>25000</v>
      </c>
      <c r="K97">
        <f t="shared" si="57"/>
        <v>1</v>
      </c>
      <c r="L97">
        <f t="shared" si="54"/>
        <v>0</v>
      </c>
      <c r="M97">
        <f t="shared" si="58"/>
        <v>0</v>
      </c>
      <c r="N97">
        <f t="shared" si="55"/>
        <v>0</v>
      </c>
      <c r="O97">
        <f t="shared" si="59"/>
        <v>0</v>
      </c>
      <c r="P97">
        <f t="shared" si="56"/>
        <v>0</v>
      </c>
      <c r="Q97">
        <f t="shared" si="60"/>
        <v>0</v>
      </c>
      <c r="R97">
        <f t="shared" si="61"/>
        <v>0</v>
      </c>
      <c r="S97">
        <f t="shared" si="62"/>
        <v>0</v>
      </c>
      <c r="T97">
        <f t="shared" si="63"/>
        <v>0</v>
      </c>
      <c r="U97">
        <f t="shared" si="64"/>
        <v>0</v>
      </c>
      <c r="V97">
        <f t="shared" si="65"/>
        <v>0</v>
      </c>
      <c r="W97">
        <f t="shared" si="66"/>
        <v>25000</v>
      </c>
      <c r="X97">
        <f t="shared" si="67"/>
        <v>0</v>
      </c>
      <c r="Y97">
        <f t="shared" si="68"/>
        <v>0</v>
      </c>
      <c r="Z97">
        <f t="shared" si="69"/>
        <v>0</v>
      </c>
      <c r="AA97">
        <f t="shared" si="70"/>
        <v>0</v>
      </c>
      <c r="AB97">
        <f t="shared" si="71"/>
        <v>0</v>
      </c>
      <c r="AC97">
        <f t="shared" si="72"/>
        <v>0</v>
      </c>
      <c r="AD97">
        <f t="shared" si="73"/>
        <v>0</v>
      </c>
      <c r="AE97">
        <f t="shared" si="74"/>
        <v>0</v>
      </c>
      <c r="AF97">
        <f t="shared" si="75"/>
        <v>0</v>
      </c>
      <c r="AG97">
        <f t="shared" si="76"/>
        <v>0</v>
      </c>
      <c r="AH97">
        <f t="shared" si="77"/>
        <v>0</v>
      </c>
      <c r="AI97">
        <f t="shared" si="78"/>
        <v>0</v>
      </c>
      <c r="AJ97">
        <f t="shared" si="79"/>
        <v>0</v>
      </c>
      <c r="AK97">
        <f t="shared" si="80"/>
        <v>0</v>
      </c>
      <c r="AL97">
        <f t="shared" si="81"/>
        <v>0</v>
      </c>
      <c r="AM97">
        <f t="shared" si="82"/>
        <v>0</v>
      </c>
      <c r="AN97">
        <f t="shared" si="83"/>
        <v>0</v>
      </c>
      <c r="AO97">
        <f t="shared" si="84"/>
        <v>0</v>
      </c>
      <c r="AP97">
        <f t="shared" si="85"/>
        <v>0</v>
      </c>
      <c r="AQ97">
        <f t="shared" si="86"/>
        <v>0</v>
      </c>
      <c r="AR97">
        <f t="shared" si="87"/>
        <v>0</v>
      </c>
      <c r="AS97">
        <f t="shared" si="88"/>
        <v>0</v>
      </c>
      <c r="AT97">
        <f t="shared" si="89"/>
        <v>0</v>
      </c>
      <c r="AU97">
        <f t="shared" si="90"/>
        <v>0</v>
      </c>
      <c r="AV97">
        <f t="shared" si="91"/>
        <v>0</v>
      </c>
      <c r="AW97">
        <f t="shared" si="92"/>
        <v>0</v>
      </c>
      <c r="AX97">
        <f t="shared" si="93"/>
        <v>0</v>
      </c>
      <c r="AZ97">
        <f t="shared" si="94"/>
        <v>0</v>
      </c>
      <c r="BA97">
        <f t="shared" si="95"/>
        <v>0</v>
      </c>
      <c r="BB97">
        <f t="shared" si="96"/>
        <v>0</v>
      </c>
      <c r="BC97">
        <f t="shared" si="97"/>
        <v>0</v>
      </c>
      <c r="BD97">
        <f t="shared" si="98"/>
        <v>0</v>
      </c>
      <c r="BE97">
        <f t="shared" si="99"/>
        <v>0</v>
      </c>
      <c r="BF97">
        <f t="shared" si="100"/>
        <v>0</v>
      </c>
    </row>
    <row r="98" spans="2:58">
      <c r="B98" s="1" t="s">
        <v>97</v>
      </c>
      <c r="C98" s="9">
        <v>100000</v>
      </c>
      <c r="D98" s="9"/>
      <c r="E98" s="1" t="s">
        <v>1</v>
      </c>
      <c r="F98" s="1">
        <v>2</v>
      </c>
      <c r="G98" t="s">
        <v>182</v>
      </c>
      <c r="I98" t="s">
        <v>177</v>
      </c>
      <c r="J98">
        <f t="shared" si="53"/>
        <v>0</v>
      </c>
      <c r="K98">
        <f t="shared" si="57"/>
        <v>0</v>
      </c>
      <c r="L98">
        <f t="shared" si="54"/>
        <v>0</v>
      </c>
      <c r="M98">
        <f t="shared" si="58"/>
        <v>0</v>
      </c>
      <c r="N98">
        <f t="shared" si="55"/>
        <v>0</v>
      </c>
      <c r="O98">
        <f t="shared" si="59"/>
        <v>0</v>
      </c>
      <c r="P98">
        <f t="shared" si="56"/>
        <v>100000</v>
      </c>
      <c r="Q98">
        <f t="shared" si="60"/>
        <v>1</v>
      </c>
      <c r="R98">
        <f t="shared" si="61"/>
        <v>0</v>
      </c>
      <c r="S98">
        <f t="shared" si="62"/>
        <v>0</v>
      </c>
      <c r="T98">
        <f t="shared" si="63"/>
        <v>0</v>
      </c>
      <c r="U98">
        <f t="shared" si="64"/>
        <v>0</v>
      </c>
      <c r="V98">
        <f t="shared" si="65"/>
        <v>0</v>
      </c>
      <c r="W98">
        <f t="shared" si="66"/>
        <v>0</v>
      </c>
      <c r="X98">
        <f t="shared" si="67"/>
        <v>0</v>
      </c>
      <c r="Y98">
        <f t="shared" si="68"/>
        <v>0</v>
      </c>
      <c r="Z98">
        <f t="shared" si="69"/>
        <v>0</v>
      </c>
      <c r="AA98">
        <f t="shared" si="70"/>
        <v>0</v>
      </c>
      <c r="AB98">
        <f t="shared" si="71"/>
        <v>0</v>
      </c>
      <c r="AC98">
        <f t="shared" si="72"/>
        <v>0</v>
      </c>
      <c r="AD98">
        <f t="shared" si="73"/>
        <v>0</v>
      </c>
      <c r="AE98">
        <f t="shared" si="74"/>
        <v>0</v>
      </c>
      <c r="AF98">
        <f t="shared" si="75"/>
        <v>0</v>
      </c>
      <c r="AG98">
        <f t="shared" si="76"/>
        <v>0</v>
      </c>
      <c r="AH98">
        <f t="shared" si="77"/>
        <v>0</v>
      </c>
      <c r="AI98">
        <f t="shared" si="78"/>
        <v>0</v>
      </c>
      <c r="AJ98">
        <f t="shared" si="79"/>
        <v>0</v>
      </c>
      <c r="AK98">
        <f t="shared" si="80"/>
        <v>0</v>
      </c>
      <c r="AL98">
        <f t="shared" si="81"/>
        <v>0</v>
      </c>
      <c r="AM98">
        <f t="shared" si="82"/>
        <v>0</v>
      </c>
      <c r="AN98">
        <f t="shared" si="83"/>
        <v>0</v>
      </c>
      <c r="AO98">
        <f t="shared" si="84"/>
        <v>0</v>
      </c>
      <c r="AP98">
        <f t="shared" si="85"/>
        <v>0</v>
      </c>
      <c r="AQ98">
        <f t="shared" si="86"/>
        <v>0</v>
      </c>
      <c r="AR98">
        <f t="shared" si="87"/>
        <v>0</v>
      </c>
      <c r="AS98">
        <f t="shared" si="88"/>
        <v>0</v>
      </c>
      <c r="AT98">
        <f t="shared" si="89"/>
        <v>0</v>
      </c>
      <c r="AU98">
        <f t="shared" si="90"/>
        <v>0</v>
      </c>
      <c r="AV98">
        <f t="shared" si="91"/>
        <v>0</v>
      </c>
      <c r="AW98">
        <f t="shared" si="92"/>
        <v>0</v>
      </c>
      <c r="AX98">
        <f t="shared" si="93"/>
        <v>0</v>
      </c>
      <c r="AZ98">
        <f t="shared" si="94"/>
        <v>0</v>
      </c>
      <c r="BA98">
        <f t="shared" si="95"/>
        <v>0</v>
      </c>
      <c r="BB98">
        <f t="shared" si="96"/>
        <v>0</v>
      </c>
      <c r="BC98">
        <f t="shared" si="97"/>
        <v>0</v>
      </c>
      <c r="BD98">
        <f t="shared" si="98"/>
        <v>0</v>
      </c>
      <c r="BE98">
        <f t="shared" si="99"/>
        <v>100000</v>
      </c>
      <c r="BF98">
        <f t="shared" si="100"/>
        <v>0</v>
      </c>
    </row>
    <row r="99" spans="2:58">
      <c r="B99" s="1" t="s">
        <v>38</v>
      </c>
      <c r="C99" s="9">
        <v>500000</v>
      </c>
      <c r="D99" s="9"/>
      <c r="E99" s="1" t="s">
        <v>1</v>
      </c>
      <c r="F99" s="1">
        <v>2</v>
      </c>
      <c r="G99" t="s">
        <v>843</v>
      </c>
      <c r="H99" s="6" t="s">
        <v>808</v>
      </c>
      <c r="I99" s="6" t="s">
        <v>780</v>
      </c>
      <c r="J99">
        <f t="shared" si="53"/>
        <v>0</v>
      </c>
      <c r="K99">
        <f t="shared" si="57"/>
        <v>0</v>
      </c>
      <c r="L99">
        <f t="shared" si="54"/>
        <v>500000</v>
      </c>
      <c r="M99">
        <f t="shared" si="58"/>
        <v>1</v>
      </c>
      <c r="N99">
        <f t="shared" si="55"/>
        <v>0</v>
      </c>
      <c r="O99">
        <f t="shared" si="59"/>
        <v>0</v>
      </c>
      <c r="P99">
        <f t="shared" si="56"/>
        <v>0</v>
      </c>
      <c r="Q99">
        <f t="shared" si="60"/>
        <v>0</v>
      </c>
      <c r="R99">
        <f t="shared" si="61"/>
        <v>0</v>
      </c>
      <c r="S99">
        <f t="shared" si="62"/>
        <v>0</v>
      </c>
      <c r="T99">
        <f t="shared" si="63"/>
        <v>0</v>
      </c>
      <c r="U99">
        <f t="shared" si="64"/>
        <v>0</v>
      </c>
      <c r="V99">
        <f t="shared" si="65"/>
        <v>0</v>
      </c>
      <c r="W99">
        <f t="shared" si="66"/>
        <v>0</v>
      </c>
      <c r="X99">
        <f t="shared" si="67"/>
        <v>0</v>
      </c>
      <c r="Y99">
        <f t="shared" si="68"/>
        <v>0</v>
      </c>
      <c r="Z99">
        <f t="shared" si="69"/>
        <v>0</v>
      </c>
      <c r="AA99">
        <f t="shared" si="70"/>
        <v>0</v>
      </c>
      <c r="AB99">
        <f t="shared" si="71"/>
        <v>0</v>
      </c>
      <c r="AC99">
        <f t="shared" si="72"/>
        <v>0</v>
      </c>
      <c r="AD99">
        <f t="shared" si="73"/>
        <v>0</v>
      </c>
      <c r="AE99">
        <f t="shared" si="74"/>
        <v>0</v>
      </c>
      <c r="AF99">
        <f t="shared" si="75"/>
        <v>0</v>
      </c>
      <c r="AG99">
        <f t="shared" si="76"/>
        <v>0</v>
      </c>
      <c r="AH99">
        <f t="shared" si="77"/>
        <v>0</v>
      </c>
      <c r="AI99">
        <f t="shared" si="78"/>
        <v>0</v>
      </c>
      <c r="AJ99">
        <f t="shared" si="79"/>
        <v>0</v>
      </c>
      <c r="AK99">
        <f t="shared" si="80"/>
        <v>500000</v>
      </c>
      <c r="AL99">
        <f t="shared" si="81"/>
        <v>0</v>
      </c>
      <c r="AM99">
        <f t="shared" si="82"/>
        <v>0</v>
      </c>
      <c r="AN99">
        <f t="shared" si="83"/>
        <v>0</v>
      </c>
      <c r="AO99">
        <f t="shared" si="84"/>
        <v>0</v>
      </c>
      <c r="AP99">
        <f t="shared" si="85"/>
        <v>0</v>
      </c>
      <c r="AQ99">
        <f t="shared" si="86"/>
        <v>0</v>
      </c>
      <c r="AR99">
        <f t="shared" si="87"/>
        <v>0</v>
      </c>
      <c r="AS99">
        <f t="shared" si="88"/>
        <v>0</v>
      </c>
      <c r="AT99">
        <f t="shared" si="89"/>
        <v>0</v>
      </c>
      <c r="AU99">
        <f t="shared" si="90"/>
        <v>0</v>
      </c>
      <c r="AV99">
        <f t="shared" si="91"/>
        <v>0</v>
      </c>
      <c r="AW99">
        <f t="shared" si="92"/>
        <v>0</v>
      </c>
      <c r="AX99">
        <f t="shared" si="93"/>
        <v>0</v>
      </c>
      <c r="AZ99">
        <f t="shared" si="94"/>
        <v>0</v>
      </c>
      <c r="BA99">
        <f t="shared" si="95"/>
        <v>0</v>
      </c>
      <c r="BB99">
        <f t="shared" si="96"/>
        <v>0</v>
      </c>
      <c r="BC99">
        <f t="shared" si="97"/>
        <v>0</v>
      </c>
      <c r="BD99">
        <f t="shared" si="98"/>
        <v>0</v>
      </c>
      <c r="BE99">
        <f t="shared" si="99"/>
        <v>0</v>
      </c>
      <c r="BF99">
        <f t="shared" si="100"/>
        <v>0</v>
      </c>
    </row>
    <row r="100" spans="2:58" ht="30">
      <c r="B100" s="1" t="s">
        <v>98</v>
      </c>
      <c r="C100" s="9">
        <v>200000</v>
      </c>
      <c r="D100" s="9"/>
      <c r="E100" s="1" t="s">
        <v>1</v>
      </c>
      <c r="F100" s="1">
        <v>2</v>
      </c>
      <c r="G100" t="s">
        <v>187</v>
      </c>
      <c r="H100" s="6" t="s">
        <v>825</v>
      </c>
      <c r="I100" s="6" t="s">
        <v>177</v>
      </c>
      <c r="J100">
        <f t="shared" si="53"/>
        <v>0</v>
      </c>
      <c r="K100">
        <f t="shared" si="57"/>
        <v>0</v>
      </c>
      <c r="L100">
        <f t="shared" si="54"/>
        <v>0</v>
      </c>
      <c r="M100">
        <f t="shared" si="58"/>
        <v>0</v>
      </c>
      <c r="N100">
        <f t="shared" si="55"/>
        <v>0</v>
      </c>
      <c r="O100">
        <f t="shared" si="59"/>
        <v>0</v>
      </c>
      <c r="P100">
        <f t="shared" si="56"/>
        <v>200000</v>
      </c>
      <c r="Q100">
        <f t="shared" si="60"/>
        <v>1</v>
      </c>
      <c r="R100">
        <f t="shared" si="61"/>
        <v>0</v>
      </c>
      <c r="S100">
        <f t="shared" si="62"/>
        <v>0</v>
      </c>
      <c r="T100">
        <f t="shared" si="63"/>
        <v>0</v>
      </c>
      <c r="U100">
        <f t="shared" si="64"/>
        <v>0</v>
      </c>
      <c r="V100">
        <f t="shared" si="65"/>
        <v>0</v>
      </c>
      <c r="W100">
        <f t="shared" si="66"/>
        <v>0</v>
      </c>
      <c r="X100">
        <f t="shared" si="67"/>
        <v>0</v>
      </c>
      <c r="Y100">
        <f t="shared" si="68"/>
        <v>0</v>
      </c>
      <c r="Z100">
        <f t="shared" si="69"/>
        <v>200000</v>
      </c>
      <c r="AA100">
        <f t="shared" si="70"/>
        <v>0</v>
      </c>
      <c r="AB100">
        <f t="shared" si="71"/>
        <v>0</v>
      </c>
      <c r="AC100">
        <f t="shared" si="72"/>
        <v>0</v>
      </c>
      <c r="AD100">
        <f t="shared" si="73"/>
        <v>0</v>
      </c>
      <c r="AE100">
        <f t="shared" si="74"/>
        <v>0</v>
      </c>
      <c r="AF100">
        <f t="shared" si="75"/>
        <v>0</v>
      </c>
      <c r="AG100">
        <f t="shared" si="76"/>
        <v>0</v>
      </c>
      <c r="AH100">
        <f t="shared" si="77"/>
        <v>0</v>
      </c>
      <c r="AI100">
        <f t="shared" si="78"/>
        <v>0</v>
      </c>
      <c r="AJ100">
        <f t="shared" si="79"/>
        <v>0</v>
      </c>
      <c r="AK100">
        <f t="shared" si="80"/>
        <v>0</v>
      </c>
      <c r="AL100">
        <f t="shared" si="81"/>
        <v>0</v>
      </c>
      <c r="AM100">
        <f t="shared" si="82"/>
        <v>0</v>
      </c>
      <c r="AN100">
        <f t="shared" si="83"/>
        <v>0</v>
      </c>
      <c r="AO100">
        <f t="shared" si="84"/>
        <v>0</v>
      </c>
      <c r="AP100">
        <f t="shared" si="85"/>
        <v>0</v>
      </c>
      <c r="AQ100">
        <f t="shared" si="86"/>
        <v>0</v>
      </c>
      <c r="AR100">
        <f t="shared" si="87"/>
        <v>0</v>
      </c>
      <c r="AS100">
        <f t="shared" si="88"/>
        <v>0</v>
      </c>
      <c r="AT100">
        <f t="shared" si="89"/>
        <v>0</v>
      </c>
      <c r="AU100">
        <f t="shared" si="90"/>
        <v>0</v>
      </c>
      <c r="AV100">
        <f t="shared" si="91"/>
        <v>0</v>
      </c>
      <c r="AW100">
        <f t="shared" si="92"/>
        <v>0</v>
      </c>
      <c r="AX100">
        <f t="shared" si="93"/>
        <v>0</v>
      </c>
      <c r="AZ100">
        <f t="shared" si="94"/>
        <v>0</v>
      </c>
      <c r="BA100">
        <f t="shared" si="95"/>
        <v>0</v>
      </c>
      <c r="BB100">
        <f t="shared" si="96"/>
        <v>0</v>
      </c>
      <c r="BC100">
        <f t="shared" si="97"/>
        <v>0</v>
      </c>
      <c r="BD100">
        <f t="shared" si="98"/>
        <v>0</v>
      </c>
      <c r="BE100">
        <f t="shared" si="99"/>
        <v>0</v>
      </c>
      <c r="BF100">
        <f t="shared" si="100"/>
        <v>0</v>
      </c>
    </row>
    <row r="101" spans="2:58" ht="30">
      <c r="B101" s="1" t="s">
        <v>99</v>
      </c>
      <c r="C101" s="9">
        <v>48070</v>
      </c>
      <c r="D101" s="9"/>
      <c r="E101" s="1" t="s">
        <v>1</v>
      </c>
      <c r="F101" s="1">
        <v>2</v>
      </c>
      <c r="G101" t="s">
        <v>195</v>
      </c>
      <c r="H101" s="5" t="s">
        <v>823</v>
      </c>
      <c r="I101" t="s">
        <v>780</v>
      </c>
      <c r="J101">
        <f t="shared" si="53"/>
        <v>0</v>
      </c>
      <c r="K101">
        <f t="shared" si="57"/>
        <v>0</v>
      </c>
      <c r="L101">
        <f t="shared" si="54"/>
        <v>48070</v>
      </c>
      <c r="M101">
        <f t="shared" si="58"/>
        <v>1</v>
      </c>
      <c r="N101">
        <f t="shared" si="55"/>
        <v>0</v>
      </c>
      <c r="O101">
        <f t="shared" si="59"/>
        <v>0</v>
      </c>
      <c r="P101">
        <f t="shared" si="56"/>
        <v>0</v>
      </c>
      <c r="Q101">
        <f t="shared" si="60"/>
        <v>0</v>
      </c>
      <c r="R101">
        <f t="shared" si="61"/>
        <v>0</v>
      </c>
      <c r="S101">
        <f t="shared" si="62"/>
        <v>0</v>
      </c>
      <c r="T101">
        <f t="shared" si="63"/>
        <v>0</v>
      </c>
      <c r="U101">
        <f t="shared" si="64"/>
        <v>0</v>
      </c>
      <c r="V101">
        <f t="shared" si="65"/>
        <v>0</v>
      </c>
      <c r="W101">
        <f t="shared" si="66"/>
        <v>0</v>
      </c>
      <c r="X101">
        <f t="shared" si="67"/>
        <v>0</v>
      </c>
      <c r="Y101">
        <f t="shared" si="68"/>
        <v>0</v>
      </c>
      <c r="Z101">
        <f t="shared" si="69"/>
        <v>0</v>
      </c>
      <c r="AA101">
        <f t="shared" si="70"/>
        <v>0</v>
      </c>
      <c r="AB101">
        <f t="shared" si="71"/>
        <v>0</v>
      </c>
      <c r="AC101">
        <f t="shared" si="72"/>
        <v>0</v>
      </c>
      <c r="AD101">
        <f t="shared" si="73"/>
        <v>0</v>
      </c>
      <c r="AE101">
        <f t="shared" si="74"/>
        <v>0</v>
      </c>
      <c r="AF101">
        <f t="shared" si="75"/>
        <v>0</v>
      </c>
      <c r="AG101">
        <f t="shared" si="76"/>
        <v>0</v>
      </c>
      <c r="AH101">
        <f t="shared" si="77"/>
        <v>0</v>
      </c>
      <c r="AI101">
        <f t="shared" si="78"/>
        <v>0</v>
      </c>
      <c r="AJ101">
        <f t="shared" si="79"/>
        <v>0</v>
      </c>
      <c r="AK101">
        <f t="shared" si="80"/>
        <v>0</v>
      </c>
      <c r="AL101">
        <f t="shared" si="81"/>
        <v>0</v>
      </c>
      <c r="AM101">
        <f t="shared" si="82"/>
        <v>0</v>
      </c>
      <c r="AN101">
        <f t="shared" si="83"/>
        <v>0</v>
      </c>
      <c r="AO101">
        <f t="shared" si="84"/>
        <v>0</v>
      </c>
      <c r="AP101">
        <f t="shared" si="85"/>
        <v>0</v>
      </c>
      <c r="AQ101">
        <f t="shared" si="86"/>
        <v>0</v>
      </c>
      <c r="AR101">
        <f t="shared" si="87"/>
        <v>0</v>
      </c>
      <c r="AS101">
        <f t="shared" si="88"/>
        <v>0</v>
      </c>
      <c r="AT101">
        <f t="shared" si="89"/>
        <v>0</v>
      </c>
      <c r="AU101">
        <f t="shared" si="90"/>
        <v>0</v>
      </c>
      <c r="AV101">
        <f t="shared" si="91"/>
        <v>48070</v>
      </c>
      <c r="AW101">
        <f t="shared" si="92"/>
        <v>0</v>
      </c>
      <c r="AX101">
        <f t="shared" si="93"/>
        <v>0</v>
      </c>
      <c r="AZ101">
        <f t="shared" si="94"/>
        <v>0</v>
      </c>
      <c r="BA101">
        <f t="shared" si="95"/>
        <v>0</v>
      </c>
      <c r="BB101">
        <f t="shared" si="96"/>
        <v>0</v>
      </c>
      <c r="BC101">
        <f t="shared" si="97"/>
        <v>0</v>
      </c>
      <c r="BD101">
        <f t="shared" si="98"/>
        <v>0</v>
      </c>
      <c r="BE101">
        <f t="shared" si="99"/>
        <v>0</v>
      </c>
      <c r="BF101">
        <f t="shared" si="100"/>
        <v>0</v>
      </c>
    </row>
    <row r="102" spans="2:58">
      <c r="B102" s="1" t="s">
        <v>100</v>
      </c>
      <c r="C102" s="9">
        <v>146899</v>
      </c>
      <c r="D102" s="9"/>
      <c r="E102" s="1" t="s">
        <v>1</v>
      </c>
      <c r="F102" s="1">
        <v>2</v>
      </c>
      <c r="G102" t="s">
        <v>197</v>
      </c>
      <c r="H102" s="5" t="s">
        <v>800</v>
      </c>
      <c r="I102" t="s">
        <v>794</v>
      </c>
      <c r="J102">
        <f t="shared" ref="J102:J133" si="101">IF(I102="National", C102,0)</f>
        <v>146899</v>
      </c>
      <c r="K102">
        <f t="shared" si="57"/>
        <v>1</v>
      </c>
      <c r="L102">
        <f t="shared" ref="L102:L133" si="102">IF(I102="Liberal",C102,0)</f>
        <v>0</v>
      </c>
      <c r="M102">
        <f t="shared" si="58"/>
        <v>0</v>
      </c>
      <c r="N102">
        <f t="shared" ref="N102:N133" si="103">IF(I102="IND",C102,0)</f>
        <v>0</v>
      </c>
      <c r="O102">
        <f t="shared" si="59"/>
        <v>0</v>
      </c>
      <c r="P102">
        <f t="shared" ref="P102:P133" si="104">IF(I102="Labor",C102,0)</f>
        <v>0</v>
      </c>
      <c r="Q102">
        <f t="shared" si="60"/>
        <v>0</v>
      </c>
      <c r="R102">
        <f t="shared" si="61"/>
        <v>0</v>
      </c>
      <c r="S102">
        <f t="shared" si="62"/>
        <v>0</v>
      </c>
      <c r="T102">
        <f t="shared" si="63"/>
        <v>0</v>
      </c>
      <c r="U102">
        <f t="shared" si="64"/>
        <v>0</v>
      </c>
      <c r="V102">
        <f t="shared" si="65"/>
        <v>0</v>
      </c>
      <c r="W102">
        <f t="shared" si="66"/>
        <v>0</v>
      </c>
      <c r="X102">
        <f t="shared" si="67"/>
        <v>0</v>
      </c>
      <c r="Y102">
        <f t="shared" si="68"/>
        <v>0</v>
      </c>
      <c r="Z102">
        <f t="shared" si="69"/>
        <v>0</v>
      </c>
      <c r="AA102">
        <f t="shared" si="70"/>
        <v>0</v>
      </c>
      <c r="AB102">
        <f t="shared" si="71"/>
        <v>0</v>
      </c>
      <c r="AC102">
        <f t="shared" si="72"/>
        <v>0</v>
      </c>
      <c r="AD102">
        <f t="shared" si="73"/>
        <v>0</v>
      </c>
      <c r="AE102">
        <f t="shared" si="74"/>
        <v>0</v>
      </c>
      <c r="AF102">
        <f t="shared" si="75"/>
        <v>146899</v>
      </c>
      <c r="AG102">
        <f t="shared" si="76"/>
        <v>0</v>
      </c>
      <c r="AH102">
        <f t="shared" si="77"/>
        <v>0</v>
      </c>
      <c r="AI102">
        <f t="shared" si="78"/>
        <v>0</v>
      </c>
      <c r="AJ102">
        <f t="shared" si="79"/>
        <v>0</v>
      </c>
      <c r="AK102">
        <f t="shared" si="80"/>
        <v>0</v>
      </c>
      <c r="AL102">
        <f t="shared" si="81"/>
        <v>0</v>
      </c>
      <c r="AM102">
        <f t="shared" si="82"/>
        <v>0</v>
      </c>
      <c r="AN102">
        <f t="shared" si="83"/>
        <v>0</v>
      </c>
      <c r="AO102">
        <f t="shared" si="84"/>
        <v>0</v>
      </c>
      <c r="AP102">
        <f t="shared" si="85"/>
        <v>0</v>
      </c>
      <c r="AQ102">
        <f t="shared" si="86"/>
        <v>0</v>
      </c>
      <c r="AR102">
        <f t="shared" si="87"/>
        <v>0</v>
      </c>
      <c r="AS102">
        <f t="shared" si="88"/>
        <v>0</v>
      </c>
      <c r="AT102">
        <f t="shared" si="89"/>
        <v>0</v>
      </c>
      <c r="AU102">
        <f t="shared" si="90"/>
        <v>0</v>
      </c>
      <c r="AV102">
        <f t="shared" si="91"/>
        <v>0</v>
      </c>
      <c r="AW102">
        <f t="shared" si="92"/>
        <v>0</v>
      </c>
      <c r="AX102">
        <f t="shared" si="93"/>
        <v>0</v>
      </c>
      <c r="AZ102">
        <f t="shared" si="94"/>
        <v>0</v>
      </c>
      <c r="BA102">
        <f t="shared" si="95"/>
        <v>0</v>
      </c>
      <c r="BB102">
        <f t="shared" si="96"/>
        <v>0</v>
      </c>
      <c r="BC102">
        <f t="shared" si="97"/>
        <v>0</v>
      </c>
      <c r="BD102">
        <f t="shared" si="98"/>
        <v>0</v>
      </c>
      <c r="BE102">
        <f t="shared" si="99"/>
        <v>0</v>
      </c>
      <c r="BF102">
        <f t="shared" si="100"/>
        <v>0</v>
      </c>
    </row>
    <row r="103" spans="2:58">
      <c r="B103" s="1" t="s">
        <v>101</v>
      </c>
      <c r="C103" s="9">
        <v>9405</v>
      </c>
      <c r="D103" s="9"/>
      <c r="E103" s="1" t="s">
        <v>1</v>
      </c>
      <c r="F103" s="1">
        <v>2</v>
      </c>
      <c r="G103" t="s">
        <v>195</v>
      </c>
      <c r="H103" s="6" t="s">
        <v>823</v>
      </c>
      <c r="I103" s="6" t="s">
        <v>780</v>
      </c>
      <c r="J103">
        <f t="shared" si="101"/>
        <v>0</v>
      </c>
      <c r="K103">
        <f t="shared" si="57"/>
        <v>0</v>
      </c>
      <c r="L103">
        <f t="shared" si="102"/>
        <v>9405</v>
      </c>
      <c r="M103">
        <f t="shared" si="58"/>
        <v>1</v>
      </c>
      <c r="N103">
        <f t="shared" si="103"/>
        <v>0</v>
      </c>
      <c r="O103">
        <f t="shared" si="59"/>
        <v>0</v>
      </c>
      <c r="P103">
        <f t="shared" si="104"/>
        <v>0</v>
      </c>
      <c r="Q103">
        <f t="shared" si="60"/>
        <v>0</v>
      </c>
      <c r="R103">
        <f t="shared" si="61"/>
        <v>0</v>
      </c>
      <c r="S103">
        <f t="shared" si="62"/>
        <v>0</v>
      </c>
      <c r="T103">
        <f t="shared" si="63"/>
        <v>0</v>
      </c>
      <c r="U103">
        <f t="shared" si="64"/>
        <v>0</v>
      </c>
      <c r="V103">
        <f t="shared" si="65"/>
        <v>0</v>
      </c>
      <c r="W103">
        <f t="shared" si="66"/>
        <v>0</v>
      </c>
      <c r="X103">
        <f t="shared" si="67"/>
        <v>0</v>
      </c>
      <c r="Y103">
        <f t="shared" si="68"/>
        <v>0</v>
      </c>
      <c r="Z103">
        <f t="shared" si="69"/>
        <v>0</v>
      </c>
      <c r="AA103">
        <f t="shared" si="70"/>
        <v>0</v>
      </c>
      <c r="AB103">
        <f t="shared" si="71"/>
        <v>0</v>
      </c>
      <c r="AC103">
        <f t="shared" si="72"/>
        <v>0</v>
      </c>
      <c r="AD103">
        <f t="shared" si="73"/>
        <v>0</v>
      </c>
      <c r="AE103">
        <f t="shared" si="74"/>
        <v>0</v>
      </c>
      <c r="AF103">
        <f t="shared" si="75"/>
        <v>0</v>
      </c>
      <c r="AG103">
        <f t="shared" si="76"/>
        <v>0</v>
      </c>
      <c r="AH103">
        <f t="shared" si="77"/>
        <v>0</v>
      </c>
      <c r="AI103">
        <f t="shared" si="78"/>
        <v>0</v>
      </c>
      <c r="AJ103">
        <f t="shared" si="79"/>
        <v>0</v>
      </c>
      <c r="AK103">
        <f t="shared" si="80"/>
        <v>0</v>
      </c>
      <c r="AL103">
        <f t="shared" si="81"/>
        <v>0</v>
      </c>
      <c r="AM103">
        <f t="shared" si="82"/>
        <v>0</v>
      </c>
      <c r="AN103">
        <f t="shared" si="83"/>
        <v>0</v>
      </c>
      <c r="AO103">
        <f t="shared" si="84"/>
        <v>0</v>
      </c>
      <c r="AP103">
        <f t="shared" si="85"/>
        <v>0</v>
      </c>
      <c r="AQ103">
        <f t="shared" si="86"/>
        <v>0</v>
      </c>
      <c r="AR103">
        <f t="shared" si="87"/>
        <v>0</v>
      </c>
      <c r="AS103">
        <f t="shared" si="88"/>
        <v>0</v>
      </c>
      <c r="AT103">
        <f t="shared" si="89"/>
        <v>0</v>
      </c>
      <c r="AU103">
        <f t="shared" si="90"/>
        <v>0</v>
      </c>
      <c r="AV103">
        <f t="shared" si="91"/>
        <v>9405</v>
      </c>
      <c r="AW103">
        <f t="shared" si="92"/>
        <v>0</v>
      </c>
      <c r="AX103">
        <f t="shared" si="93"/>
        <v>0</v>
      </c>
      <c r="AZ103">
        <f t="shared" si="94"/>
        <v>0</v>
      </c>
      <c r="BA103">
        <f t="shared" si="95"/>
        <v>0</v>
      </c>
      <c r="BB103">
        <f t="shared" si="96"/>
        <v>0</v>
      </c>
      <c r="BC103">
        <f t="shared" si="97"/>
        <v>0</v>
      </c>
      <c r="BD103">
        <f t="shared" si="98"/>
        <v>0</v>
      </c>
      <c r="BE103">
        <f t="shared" si="99"/>
        <v>0</v>
      </c>
      <c r="BF103">
        <f t="shared" si="100"/>
        <v>0</v>
      </c>
    </row>
    <row r="104" spans="2:58">
      <c r="B104" s="1" t="s">
        <v>102</v>
      </c>
      <c r="C104" s="9">
        <v>62467</v>
      </c>
      <c r="D104" s="9"/>
      <c r="E104" s="1" t="s">
        <v>1</v>
      </c>
      <c r="F104" s="1">
        <v>2</v>
      </c>
      <c r="G104" t="s">
        <v>183</v>
      </c>
      <c r="H104" s="6" t="s">
        <v>799</v>
      </c>
      <c r="I104" s="6" t="s">
        <v>177</v>
      </c>
      <c r="J104">
        <f t="shared" si="101"/>
        <v>0</v>
      </c>
      <c r="K104">
        <f t="shared" si="57"/>
        <v>0</v>
      </c>
      <c r="L104">
        <f t="shared" si="102"/>
        <v>0</v>
      </c>
      <c r="M104">
        <f t="shared" si="58"/>
        <v>0</v>
      </c>
      <c r="N104">
        <f t="shared" si="103"/>
        <v>0</v>
      </c>
      <c r="O104">
        <f t="shared" si="59"/>
        <v>0</v>
      </c>
      <c r="P104">
        <f t="shared" si="104"/>
        <v>62467</v>
      </c>
      <c r="Q104">
        <f t="shared" si="60"/>
        <v>1</v>
      </c>
      <c r="R104">
        <f t="shared" si="61"/>
        <v>0</v>
      </c>
      <c r="S104">
        <f t="shared" si="62"/>
        <v>0</v>
      </c>
      <c r="T104">
        <f t="shared" si="63"/>
        <v>0</v>
      </c>
      <c r="U104">
        <f t="shared" si="64"/>
        <v>0</v>
      </c>
      <c r="V104">
        <f t="shared" si="65"/>
        <v>62467</v>
      </c>
      <c r="W104">
        <f t="shared" si="66"/>
        <v>0</v>
      </c>
      <c r="X104">
        <f t="shared" si="67"/>
        <v>0</v>
      </c>
      <c r="Y104">
        <f t="shared" si="68"/>
        <v>0</v>
      </c>
      <c r="Z104">
        <f t="shared" si="69"/>
        <v>0</v>
      </c>
      <c r="AA104">
        <f t="shared" si="70"/>
        <v>0</v>
      </c>
      <c r="AB104">
        <f t="shared" si="71"/>
        <v>0</v>
      </c>
      <c r="AC104">
        <f t="shared" si="72"/>
        <v>0</v>
      </c>
      <c r="AD104">
        <f t="shared" si="73"/>
        <v>0</v>
      </c>
      <c r="AE104">
        <f t="shared" si="74"/>
        <v>0</v>
      </c>
      <c r="AF104">
        <f t="shared" si="75"/>
        <v>0</v>
      </c>
      <c r="AG104">
        <f t="shared" si="76"/>
        <v>0</v>
      </c>
      <c r="AH104">
        <f t="shared" si="77"/>
        <v>0</v>
      </c>
      <c r="AI104">
        <f t="shared" si="78"/>
        <v>0</v>
      </c>
      <c r="AJ104">
        <f t="shared" si="79"/>
        <v>0</v>
      </c>
      <c r="AK104">
        <f t="shared" si="80"/>
        <v>0</v>
      </c>
      <c r="AL104">
        <f t="shared" si="81"/>
        <v>0</v>
      </c>
      <c r="AM104">
        <f t="shared" si="82"/>
        <v>0</v>
      </c>
      <c r="AN104">
        <f t="shared" si="83"/>
        <v>0</v>
      </c>
      <c r="AO104">
        <f t="shared" si="84"/>
        <v>0</v>
      </c>
      <c r="AP104">
        <f t="shared" si="85"/>
        <v>0</v>
      </c>
      <c r="AQ104">
        <f t="shared" si="86"/>
        <v>0</v>
      </c>
      <c r="AR104">
        <f t="shared" si="87"/>
        <v>0</v>
      </c>
      <c r="AS104">
        <f t="shared" si="88"/>
        <v>0</v>
      </c>
      <c r="AT104">
        <f t="shared" si="89"/>
        <v>0</v>
      </c>
      <c r="AU104">
        <f t="shared" si="90"/>
        <v>0</v>
      </c>
      <c r="AV104">
        <f t="shared" si="91"/>
        <v>0</v>
      </c>
      <c r="AW104">
        <f t="shared" si="92"/>
        <v>0</v>
      </c>
      <c r="AX104">
        <f t="shared" si="93"/>
        <v>0</v>
      </c>
      <c r="AZ104">
        <f t="shared" si="94"/>
        <v>0</v>
      </c>
      <c r="BA104">
        <f t="shared" si="95"/>
        <v>0</v>
      </c>
      <c r="BB104">
        <f t="shared" si="96"/>
        <v>0</v>
      </c>
      <c r="BC104">
        <f t="shared" si="97"/>
        <v>0</v>
      </c>
      <c r="BD104">
        <f t="shared" si="98"/>
        <v>0</v>
      </c>
      <c r="BE104">
        <f t="shared" si="99"/>
        <v>0</v>
      </c>
      <c r="BF104">
        <f t="shared" si="100"/>
        <v>0</v>
      </c>
    </row>
    <row r="105" spans="2:58">
      <c r="B105" s="1" t="s">
        <v>103</v>
      </c>
      <c r="C105" s="9">
        <v>196300</v>
      </c>
      <c r="D105" s="9"/>
      <c r="E105" s="1" t="s">
        <v>1</v>
      </c>
      <c r="F105" s="1">
        <v>2</v>
      </c>
      <c r="G105" t="s">
        <v>801</v>
      </c>
      <c r="H105" s="6" t="s">
        <v>802</v>
      </c>
      <c r="I105" s="6" t="s">
        <v>177</v>
      </c>
      <c r="J105">
        <f t="shared" si="101"/>
        <v>0</v>
      </c>
      <c r="K105">
        <f t="shared" si="57"/>
        <v>0</v>
      </c>
      <c r="L105">
        <f t="shared" si="102"/>
        <v>0</v>
      </c>
      <c r="M105">
        <f t="shared" si="58"/>
        <v>0</v>
      </c>
      <c r="N105">
        <f t="shared" si="103"/>
        <v>0</v>
      </c>
      <c r="O105">
        <f t="shared" si="59"/>
        <v>0</v>
      </c>
      <c r="P105">
        <f t="shared" si="104"/>
        <v>196300</v>
      </c>
      <c r="Q105">
        <f t="shared" si="60"/>
        <v>1</v>
      </c>
      <c r="R105">
        <f t="shared" si="61"/>
        <v>0</v>
      </c>
      <c r="S105">
        <f t="shared" si="62"/>
        <v>0</v>
      </c>
      <c r="T105">
        <f t="shared" si="63"/>
        <v>0</v>
      </c>
      <c r="U105">
        <f t="shared" si="64"/>
        <v>0</v>
      </c>
      <c r="V105">
        <f t="shared" si="65"/>
        <v>0</v>
      </c>
      <c r="W105">
        <f t="shared" si="66"/>
        <v>0</v>
      </c>
      <c r="X105">
        <f t="shared" si="67"/>
        <v>0</v>
      </c>
      <c r="Y105">
        <f t="shared" si="68"/>
        <v>0</v>
      </c>
      <c r="Z105">
        <f t="shared" si="69"/>
        <v>0</v>
      </c>
      <c r="AA105">
        <f t="shared" si="70"/>
        <v>0</v>
      </c>
      <c r="AB105">
        <f t="shared" si="71"/>
        <v>0</v>
      </c>
      <c r="AC105">
        <f t="shared" si="72"/>
        <v>0</v>
      </c>
      <c r="AD105">
        <f t="shared" si="73"/>
        <v>0</v>
      </c>
      <c r="AE105">
        <f t="shared" si="74"/>
        <v>0</v>
      </c>
      <c r="AF105">
        <f t="shared" si="75"/>
        <v>0</v>
      </c>
      <c r="AG105">
        <f t="shared" si="76"/>
        <v>196300</v>
      </c>
      <c r="AH105">
        <f t="shared" si="77"/>
        <v>0</v>
      </c>
      <c r="AI105">
        <f t="shared" si="78"/>
        <v>0</v>
      </c>
      <c r="AJ105">
        <f t="shared" si="79"/>
        <v>0</v>
      </c>
      <c r="AK105">
        <f t="shared" si="80"/>
        <v>0</v>
      </c>
      <c r="AL105">
        <f t="shared" si="81"/>
        <v>0</v>
      </c>
      <c r="AM105">
        <f t="shared" si="82"/>
        <v>0</v>
      </c>
      <c r="AN105">
        <f t="shared" si="83"/>
        <v>0</v>
      </c>
      <c r="AO105">
        <f t="shared" si="84"/>
        <v>0</v>
      </c>
      <c r="AP105">
        <f t="shared" si="85"/>
        <v>0</v>
      </c>
      <c r="AQ105">
        <f t="shared" si="86"/>
        <v>0</v>
      </c>
      <c r="AR105">
        <f t="shared" si="87"/>
        <v>0</v>
      </c>
      <c r="AS105">
        <f t="shared" si="88"/>
        <v>0</v>
      </c>
      <c r="AT105">
        <f t="shared" si="89"/>
        <v>0</v>
      </c>
      <c r="AU105">
        <f t="shared" si="90"/>
        <v>0</v>
      </c>
      <c r="AV105">
        <f t="shared" si="91"/>
        <v>0</v>
      </c>
      <c r="AW105">
        <f t="shared" si="92"/>
        <v>0</v>
      </c>
      <c r="AX105">
        <f t="shared" si="93"/>
        <v>0</v>
      </c>
      <c r="AZ105">
        <f t="shared" si="94"/>
        <v>0</v>
      </c>
      <c r="BA105">
        <f t="shared" si="95"/>
        <v>0</v>
      </c>
      <c r="BB105">
        <f t="shared" si="96"/>
        <v>0</v>
      </c>
      <c r="BC105">
        <f t="shared" si="97"/>
        <v>0</v>
      </c>
      <c r="BD105">
        <f t="shared" si="98"/>
        <v>0</v>
      </c>
      <c r="BE105">
        <f t="shared" si="99"/>
        <v>0</v>
      </c>
      <c r="BF105">
        <f t="shared" si="100"/>
        <v>0</v>
      </c>
    </row>
    <row r="106" spans="2:58">
      <c r="B106" s="1" t="s">
        <v>104</v>
      </c>
      <c r="C106" s="9">
        <v>20000</v>
      </c>
      <c r="D106" s="9"/>
      <c r="E106" s="1" t="s">
        <v>1</v>
      </c>
      <c r="F106" s="1">
        <v>2</v>
      </c>
      <c r="G106" t="s">
        <v>186</v>
      </c>
      <c r="H106" s="6" t="s">
        <v>845</v>
      </c>
      <c r="I106" s="6" t="s">
        <v>780</v>
      </c>
      <c r="J106">
        <f t="shared" si="101"/>
        <v>0</v>
      </c>
      <c r="K106">
        <f t="shared" si="57"/>
        <v>0</v>
      </c>
      <c r="L106">
        <f t="shared" si="102"/>
        <v>20000</v>
      </c>
      <c r="M106">
        <f t="shared" si="58"/>
        <v>1</v>
      </c>
      <c r="N106">
        <f t="shared" si="103"/>
        <v>0</v>
      </c>
      <c r="O106">
        <f t="shared" si="59"/>
        <v>0</v>
      </c>
      <c r="P106">
        <f t="shared" si="104"/>
        <v>0</v>
      </c>
      <c r="Q106">
        <f t="shared" si="60"/>
        <v>0</v>
      </c>
      <c r="R106">
        <f t="shared" si="61"/>
        <v>0</v>
      </c>
      <c r="S106">
        <f t="shared" si="62"/>
        <v>0</v>
      </c>
      <c r="T106">
        <f t="shared" si="63"/>
        <v>0</v>
      </c>
      <c r="U106">
        <f t="shared" si="64"/>
        <v>0</v>
      </c>
      <c r="V106">
        <f t="shared" si="65"/>
        <v>0</v>
      </c>
      <c r="W106">
        <f t="shared" si="66"/>
        <v>0</v>
      </c>
      <c r="X106">
        <f t="shared" si="67"/>
        <v>20000</v>
      </c>
      <c r="Y106">
        <f t="shared" si="68"/>
        <v>0</v>
      </c>
      <c r="Z106">
        <f t="shared" si="69"/>
        <v>0</v>
      </c>
      <c r="AA106">
        <f t="shared" si="70"/>
        <v>0</v>
      </c>
      <c r="AB106">
        <f t="shared" si="71"/>
        <v>0</v>
      </c>
      <c r="AC106">
        <f t="shared" si="72"/>
        <v>0</v>
      </c>
      <c r="AD106">
        <f t="shared" si="73"/>
        <v>0</v>
      </c>
      <c r="AE106">
        <f t="shared" si="74"/>
        <v>0</v>
      </c>
      <c r="AF106">
        <f t="shared" si="75"/>
        <v>0</v>
      </c>
      <c r="AG106">
        <f t="shared" si="76"/>
        <v>0</v>
      </c>
      <c r="AH106">
        <f t="shared" si="77"/>
        <v>0</v>
      </c>
      <c r="AI106">
        <f t="shared" si="78"/>
        <v>0</v>
      </c>
      <c r="AJ106">
        <f t="shared" si="79"/>
        <v>0</v>
      </c>
      <c r="AK106">
        <f t="shared" si="80"/>
        <v>0</v>
      </c>
      <c r="AL106">
        <f t="shared" si="81"/>
        <v>0</v>
      </c>
      <c r="AM106">
        <f t="shared" si="82"/>
        <v>0</v>
      </c>
      <c r="AN106">
        <f t="shared" si="83"/>
        <v>0</v>
      </c>
      <c r="AO106">
        <f t="shared" si="84"/>
        <v>0</v>
      </c>
      <c r="AP106">
        <f t="shared" si="85"/>
        <v>0</v>
      </c>
      <c r="AQ106">
        <f t="shared" si="86"/>
        <v>0</v>
      </c>
      <c r="AR106">
        <f t="shared" si="87"/>
        <v>0</v>
      </c>
      <c r="AS106">
        <f t="shared" si="88"/>
        <v>0</v>
      </c>
      <c r="AT106">
        <f t="shared" si="89"/>
        <v>0</v>
      </c>
      <c r="AU106">
        <f t="shared" si="90"/>
        <v>0</v>
      </c>
      <c r="AV106">
        <f t="shared" si="91"/>
        <v>0</v>
      </c>
      <c r="AW106">
        <f t="shared" si="92"/>
        <v>0</v>
      </c>
      <c r="AX106">
        <f t="shared" si="93"/>
        <v>0</v>
      </c>
      <c r="AZ106">
        <f t="shared" si="94"/>
        <v>0</v>
      </c>
      <c r="BA106">
        <f t="shared" si="95"/>
        <v>0</v>
      </c>
      <c r="BB106">
        <f t="shared" si="96"/>
        <v>0</v>
      </c>
      <c r="BC106">
        <f t="shared" si="97"/>
        <v>0</v>
      </c>
      <c r="BD106">
        <f t="shared" si="98"/>
        <v>0</v>
      </c>
      <c r="BE106">
        <f t="shared" si="99"/>
        <v>0</v>
      </c>
      <c r="BF106">
        <f t="shared" si="100"/>
        <v>0</v>
      </c>
    </row>
    <row r="107" spans="2:58">
      <c r="B107" s="1" t="s">
        <v>104</v>
      </c>
      <c r="C107" s="9">
        <v>200000</v>
      </c>
      <c r="D107" s="9"/>
      <c r="E107" s="1" t="s">
        <v>1</v>
      </c>
      <c r="F107" s="1">
        <v>2</v>
      </c>
      <c r="G107" t="s">
        <v>186</v>
      </c>
      <c r="H107" s="6" t="s">
        <v>845</v>
      </c>
      <c r="I107" s="6" t="s">
        <v>780</v>
      </c>
      <c r="J107">
        <f t="shared" si="101"/>
        <v>0</v>
      </c>
      <c r="K107">
        <f t="shared" si="57"/>
        <v>0</v>
      </c>
      <c r="L107">
        <f t="shared" si="102"/>
        <v>200000</v>
      </c>
      <c r="M107">
        <f t="shared" si="58"/>
        <v>1</v>
      </c>
      <c r="N107">
        <f t="shared" si="103"/>
        <v>0</v>
      </c>
      <c r="O107">
        <f t="shared" si="59"/>
        <v>0</v>
      </c>
      <c r="P107">
        <f t="shared" si="104"/>
        <v>0</v>
      </c>
      <c r="Q107">
        <f t="shared" si="60"/>
        <v>0</v>
      </c>
      <c r="R107">
        <f t="shared" si="61"/>
        <v>0</v>
      </c>
      <c r="S107">
        <f t="shared" si="62"/>
        <v>0</v>
      </c>
      <c r="T107">
        <f t="shared" si="63"/>
        <v>0</v>
      </c>
      <c r="U107">
        <f t="shared" si="64"/>
        <v>0</v>
      </c>
      <c r="V107">
        <f t="shared" si="65"/>
        <v>0</v>
      </c>
      <c r="W107">
        <f t="shared" si="66"/>
        <v>0</v>
      </c>
      <c r="X107">
        <f t="shared" si="67"/>
        <v>200000</v>
      </c>
      <c r="Y107">
        <f t="shared" si="68"/>
        <v>0</v>
      </c>
      <c r="Z107">
        <f t="shared" si="69"/>
        <v>0</v>
      </c>
      <c r="AA107">
        <f t="shared" si="70"/>
        <v>0</v>
      </c>
      <c r="AB107">
        <f t="shared" si="71"/>
        <v>0</v>
      </c>
      <c r="AC107">
        <f t="shared" si="72"/>
        <v>0</v>
      </c>
      <c r="AD107">
        <f t="shared" si="73"/>
        <v>0</v>
      </c>
      <c r="AE107">
        <f t="shared" si="74"/>
        <v>0</v>
      </c>
      <c r="AF107">
        <f t="shared" si="75"/>
        <v>0</v>
      </c>
      <c r="AG107">
        <f t="shared" si="76"/>
        <v>0</v>
      </c>
      <c r="AH107">
        <f t="shared" si="77"/>
        <v>0</v>
      </c>
      <c r="AI107">
        <f t="shared" si="78"/>
        <v>0</v>
      </c>
      <c r="AJ107">
        <f t="shared" si="79"/>
        <v>0</v>
      </c>
      <c r="AK107">
        <f t="shared" si="80"/>
        <v>0</v>
      </c>
      <c r="AL107">
        <f t="shared" si="81"/>
        <v>0</v>
      </c>
      <c r="AM107">
        <f t="shared" si="82"/>
        <v>0</v>
      </c>
      <c r="AN107">
        <f t="shared" si="83"/>
        <v>0</v>
      </c>
      <c r="AO107">
        <f t="shared" si="84"/>
        <v>0</v>
      </c>
      <c r="AP107">
        <f t="shared" si="85"/>
        <v>0</v>
      </c>
      <c r="AQ107">
        <f t="shared" si="86"/>
        <v>0</v>
      </c>
      <c r="AR107">
        <f t="shared" si="87"/>
        <v>0</v>
      </c>
      <c r="AS107">
        <f t="shared" si="88"/>
        <v>0</v>
      </c>
      <c r="AT107">
        <f t="shared" si="89"/>
        <v>0</v>
      </c>
      <c r="AU107">
        <f t="shared" si="90"/>
        <v>0</v>
      </c>
      <c r="AV107">
        <f t="shared" si="91"/>
        <v>0</v>
      </c>
      <c r="AW107">
        <f t="shared" si="92"/>
        <v>0</v>
      </c>
      <c r="AX107">
        <f t="shared" si="93"/>
        <v>0</v>
      </c>
      <c r="AZ107">
        <f t="shared" si="94"/>
        <v>0</v>
      </c>
      <c r="BA107">
        <f t="shared" si="95"/>
        <v>0</v>
      </c>
      <c r="BB107">
        <f t="shared" si="96"/>
        <v>0</v>
      </c>
      <c r="BC107">
        <f t="shared" si="97"/>
        <v>0</v>
      </c>
      <c r="BD107">
        <f t="shared" si="98"/>
        <v>0</v>
      </c>
      <c r="BE107">
        <f t="shared" si="99"/>
        <v>0</v>
      </c>
      <c r="BF107">
        <f t="shared" si="100"/>
        <v>0</v>
      </c>
    </row>
    <row r="108" spans="2:58">
      <c r="B108" s="1" t="s">
        <v>105</v>
      </c>
      <c r="C108" s="9">
        <v>188500</v>
      </c>
      <c r="D108" s="9"/>
      <c r="E108" s="1" t="s">
        <v>1</v>
      </c>
      <c r="F108" s="1">
        <v>2</v>
      </c>
      <c r="G108" t="s">
        <v>202</v>
      </c>
      <c r="H108" s="6" t="s">
        <v>824</v>
      </c>
      <c r="I108" s="6" t="s">
        <v>177</v>
      </c>
      <c r="J108">
        <f t="shared" si="101"/>
        <v>0</v>
      </c>
      <c r="K108">
        <f t="shared" si="57"/>
        <v>0</v>
      </c>
      <c r="L108">
        <f t="shared" si="102"/>
        <v>0</v>
      </c>
      <c r="M108">
        <f t="shared" si="58"/>
        <v>0</v>
      </c>
      <c r="N108">
        <f t="shared" si="103"/>
        <v>0</v>
      </c>
      <c r="O108">
        <f t="shared" si="59"/>
        <v>0</v>
      </c>
      <c r="P108">
        <f t="shared" si="104"/>
        <v>188500</v>
      </c>
      <c r="Q108">
        <f t="shared" si="60"/>
        <v>1</v>
      </c>
      <c r="R108">
        <f t="shared" si="61"/>
        <v>0</v>
      </c>
      <c r="S108">
        <f t="shared" si="62"/>
        <v>0</v>
      </c>
      <c r="T108">
        <f t="shared" si="63"/>
        <v>0</v>
      </c>
      <c r="U108">
        <f t="shared" si="64"/>
        <v>0</v>
      </c>
      <c r="V108">
        <f t="shared" si="65"/>
        <v>0</v>
      </c>
      <c r="W108">
        <f t="shared" si="66"/>
        <v>0</v>
      </c>
      <c r="X108">
        <f t="shared" si="67"/>
        <v>0</v>
      </c>
      <c r="Y108">
        <f t="shared" si="68"/>
        <v>0</v>
      </c>
      <c r="Z108">
        <f t="shared" si="69"/>
        <v>0</v>
      </c>
      <c r="AA108">
        <f t="shared" si="70"/>
        <v>0</v>
      </c>
      <c r="AB108">
        <f t="shared" si="71"/>
        <v>188500</v>
      </c>
      <c r="AC108">
        <f t="shared" si="72"/>
        <v>0</v>
      </c>
      <c r="AD108">
        <f t="shared" si="73"/>
        <v>0</v>
      </c>
      <c r="AE108">
        <f t="shared" si="74"/>
        <v>0</v>
      </c>
      <c r="AF108">
        <f t="shared" si="75"/>
        <v>0</v>
      </c>
      <c r="AG108">
        <f t="shared" si="76"/>
        <v>0</v>
      </c>
      <c r="AH108">
        <f t="shared" si="77"/>
        <v>0</v>
      </c>
      <c r="AI108">
        <f t="shared" si="78"/>
        <v>0</v>
      </c>
      <c r="AJ108">
        <f t="shared" si="79"/>
        <v>0</v>
      </c>
      <c r="AK108">
        <f t="shared" si="80"/>
        <v>0</v>
      </c>
      <c r="AL108">
        <f t="shared" si="81"/>
        <v>0</v>
      </c>
      <c r="AM108">
        <f t="shared" si="82"/>
        <v>0</v>
      </c>
      <c r="AN108">
        <f t="shared" si="83"/>
        <v>0</v>
      </c>
      <c r="AO108">
        <f t="shared" si="84"/>
        <v>0</v>
      </c>
      <c r="AP108">
        <f t="shared" si="85"/>
        <v>0</v>
      </c>
      <c r="AQ108">
        <f t="shared" si="86"/>
        <v>0</v>
      </c>
      <c r="AR108">
        <f t="shared" si="87"/>
        <v>0</v>
      </c>
      <c r="AS108">
        <f t="shared" si="88"/>
        <v>0</v>
      </c>
      <c r="AT108">
        <f t="shared" si="89"/>
        <v>0</v>
      </c>
      <c r="AU108">
        <f t="shared" si="90"/>
        <v>0</v>
      </c>
      <c r="AV108">
        <f t="shared" si="91"/>
        <v>0</v>
      </c>
      <c r="AW108">
        <f t="shared" si="92"/>
        <v>0</v>
      </c>
      <c r="AX108">
        <f t="shared" si="93"/>
        <v>0</v>
      </c>
      <c r="AZ108">
        <f t="shared" si="94"/>
        <v>0</v>
      </c>
      <c r="BA108">
        <f t="shared" si="95"/>
        <v>0</v>
      </c>
      <c r="BB108">
        <f t="shared" si="96"/>
        <v>0</v>
      </c>
      <c r="BC108">
        <f t="shared" si="97"/>
        <v>0</v>
      </c>
      <c r="BD108">
        <f t="shared" si="98"/>
        <v>0</v>
      </c>
      <c r="BE108">
        <f t="shared" si="99"/>
        <v>0</v>
      </c>
      <c r="BF108">
        <f t="shared" si="100"/>
        <v>0</v>
      </c>
    </row>
    <row r="109" spans="2:58">
      <c r="B109" s="1" t="s">
        <v>106</v>
      </c>
      <c r="C109" s="9">
        <v>39000</v>
      </c>
      <c r="D109" s="9"/>
      <c r="E109" s="1" t="s">
        <v>1</v>
      </c>
      <c r="F109" s="1">
        <v>2</v>
      </c>
      <c r="G109" t="s">
        <v>201</v>
      </c>
      <c r="H109" s="6" t="s">
        <v>835</v>
      </c>
      <c r="I109" s="6" t="s">
        <v>794</v>
      </c>
      <c r="J109">
        <f t="shared" si="101"/>
        <v>39000</v>
      </c>
      <c r="K109">
        <f t="shared" si="57"/>
        <v>1</v>
      </c>
      <c r="L109">
        <f t="shared" si="102"/>
        <v>0</v>
      </c>
      <c r="M109">
        <f t="shared" si="58"/>
        <v>0</v>
      </c>
      <c r="N109">
        <f t="shared" si="103"/>
        <v>0</v>
      </c>
      <c r="O109">
        <f t="shared" si="59"/>
        <v>0</v>
      </c>
      <c r="P109">
        <f t="shared" si="104"/>
        <v>0</v>
      </c>
      <c r="Q109">
        <f t="shared" si="60"/>
        <v>0</v>
      </c>
      <c r="R109">
        <f t="shared" si="61"/>
        <v>0</v>
      </c>
      <c r="S109">
        <f t="shared" si="62"/>
        <v>0</v>
      </c>
      <c r="T109">
        <f t="shared" si="63"/>
        <v>0</v>
      </c>
      <c r="U109">
        <f t="shared" si="64"/>
        <v>0</v>
      </c>
      <c r="V109">
        <f t="shared" si="65"/>
        <v>0</v>
      </c>
      <c r="W109">
        <f t="shared" si="66"/>
        <v>0</v>
      </c>
      <c r="X109">
        <f t="shared" si="67"/>
        <v>0</v>
      </c>
      <c r="Y109">
        <f t="shared" si="68"/>
        <v>0</v>
      </c>
      <c r="Z109">
        <f t="shared" si="69"/>
        <v>0</v>
      </c>
      <c r="AA109">
        <f t="shared" si="70"/>
        <v>0</v>
      </c>
      <c r="AB109">
        <f t="shared" si="71"/>
        <v>0</v>
      </c>
      <c r="AC109">
        <f t="shared" si="72"/>
        <v>0</v>
      </c>
      <c r="AD109">
        <f t="shared" si="73"/>
        <v>0</v>
      </c>
      <c r="AE109">
        <f t="shared" si="74"/>
        <v>0</v>
      </c>
      <c r="AF109">
        <f t="shared" si="75"/>
        <v>0</v>
      </c>
      <c r="AG109">
        <f t="shared" si="76"/>
        <v>0</v>
      </c>
      <c r="AH109">
        <f t="shared" si="77"/>
        <v>0</v>
      </c>
      <c r="AI109">
        <f t="shared" si="78"/>
        <v>0</v>
      </c>
      <c r="AJ109">
        <f t="shared" si="79"/>
        <v>0</v>
      </c>
      <c r="AK109">
        <f t="shared" si="80"/>
        <v>0</v>
      </c>
      <c r="AL109">
        <f t="shared" si="81"/>
        <v>0</v>
      </c>
      <c r="AM109">
        <f t="shared" si="82"/>
        <v>0</v>
      </c>
      <c r="AN109">
        <f t="shared" si="83"/>
        <v>0</v>
      </c>
      <c r="AO109">
        <f t="shared" si="84"/>
        <v>0</v>
      </c>
      <c r="AP109">
        <f t="shared" si="85"/>
        <v>0</v>
      </c>
      <c r="AQ109">
        <f t="shared" si="86"/>
        <v>0</v>
      </c>
      <c r="AR109">
        <f t="shared" si="87"/>
        <v>0</v>
      </c>
      <c r="AS109">
        <f t="shared" si="88"/>
        <v>0</v>
      </c>
      <c r="AT109">
        <f t="shared" si="89"/>
        <v>0</v>
      </c>
      <c r="AU109">
        <f t="shared" si="90"/>
        <v>0</v>
      </c>
      <c r="AV109">
        <f t="shared" si="91"/>
        <v>0</v>
      </c>
      <c r="AW109">
        <f t="shared" si="92"/>
        <v>0</v>
      </c>
      <c r="AX109">
        <f t="shared" si="93"/>
        <v>0</v>
      </c>
      <c r="AZ109">
        <f t="shared" si="94"/>
        <v>0</v>
      </c>
      <c r="BA109">
        <f t="shared" si="95"/>
        <v>0</v>
      </c>
      <c r="BB109">
        <f t="shared" si="96"/>
        <v>39000</v>
      </c>
      <c r="BC109">
        <f t="shared" si="97"/>
        <v>0</v>
      </c>
      <c r="BD109">
        <f t="shared" si="98"/>
        <v>0</v>
      </c>
      <c r="BE109">
        <f t="shared" si="99"/>
        <v>0</v>
      </c>
      <c r="BF109">
        <f t="shared" si="100"/>
        <v>0</v>
      </c>
    </row>
    <row r="110" spans="2:58">
      <c r="B110" s="1" t="s">
        <v>107</v>
      </c>
      <c r="C110" s="9">
        <v>17000</v>
      </c>
      <c r="D110" s="9"/>
      <c r="E110" s="1" t="s">
        <v>1</v>
      </c>
      <c r="F110" s="1">
        <v>2</v>
      </c>
      <c r="G110" t="s">
        <v>185</v>
      </c>
      <c r="H110" s="5" t="s">
        <v>798</v>
      </c>
      <c r="I110" t="s">
        <v>794</v>
      </c>
      <c r="J110">
        <f t="shared" si="101"/>
        <v>17000</v>
      </c>
      <c r="K110">
        <f t="shared" si="57"/>
        <v>1</v>
      </c>
      <c r="L110">
        <f t="shared" si="102"/>
        <v>0</v>
      </c>
      <c r="M110">
        <f t="shared" si="58"/>
        <v>0</v>
      </c>
      <c r="N110">
        <f t="shared" si="103"/>
        <v>0</v>
      </c>
      <c r="O110">
        <f t="shared" si="59"/>
        <v>0</v>
      </c>
      <c r="P110">
        <f t="shared" si="104"/>
        <v>0</v>
      </c>
      <c r="Q110">
        <f t="shared" si="60"/>
        <v>0</v>
      </c>
      <c r="R110">
        <f t="shared" si="61"/>
        <v>0</v>
      </c>
      <c r="S110">
        <f t="shared" si="62"/>
        <v>0</v>
      </c>
      <c r="T110">
        <f t="shared" si="63"/>
        <v>0</v>
      </c>
      <c r="U110">
        <f t="shared" si="64"/>
        <v>0</v>
      </c>
      <c r="V110">
        <f t="shared" si="65"/>
        <v>0</v>
      </c>
      <c r="W110">
        <f t="shared" si="66"/>
        <v>17000</v>
      </c>
      <c r="X110">
        <f t="shared" si="67"/>
        <v>0</v>
      </c>
      <c r="Y110">
        <f t="shared" si="68"/>
        <v>0</v>
      </c>
      <c r="Z110">
        <f t="shared" si="69"/>
        <v>0</v>
      </c>
      <c r="AA110">
        <f t="shared" si="70"/>
        <v>0</v>
      </c>
      <c r="AB110">
        <f t="shared" si="71"/>
        <v>0</v>
      </c>
      <c r="AC110">
        <f t="shared" si="72"/>
        <v>0</v>
      </c>
      <c r="AD110">
        <f t="shared" si="73"/>
        <v>0</v>
      </c>
      <c r="AE110">
        <f t="shared" si="74"/>
        <v>0</v>
      </c>
      <c r="AF110">
        <f t="shared" si="75"/>
        <v>0</v>
      </c>
      <c r="AG110">
        <f t="shared" si="76"/>
        <v>0</v>
      </c>
      <c r="AH110">
        <f t="shared" si="77"/>
        <v>0</v>
      </c>
      <c r="AI110">
        <f t="shared" si="78"/>
        <v>0</v>
      </c>
      <c r="AJ110">
        <f t="shared" si="79"/>
        <v>0</v>
      </c>
      <c r="AK110">
        <f t="shared" si="80"/>
        <v>0</v>
      </c>
      <c r="AL110">
        <f t="shared" si="81"/>
        <v>0</v>
      </c>
      <c r="AM110">
        <f t="shared" si="82"/>
        <v>0</v>
      </c>
      <c r="AN110">
        <f t="shared" si="83"/>
        <v>0</v>
      </c>
      <c r="AO110">
        <f t="shared" si="84"/>
        <v>0</v>
      </c>
      <c r="AP110">
        <f t="shared" si="85"/>
        <v>0</v>
      </c>
      <c r="AQ110">
        <f t="shared" si="86"/>
        <v>0</v>
      </c>
      <c r="AR110">
        <f t="shared" si="87"/>
        <v>0</v>
      </c>
      <c r="AS110">
        <f t="shared" si="88"/>
        <v>0</v>
      </c>
      <c r="AT110">
        <f t="shared" si="89"/>
        <v>0</v>
      </c>
      <c r="AU110">
        <f t="shared" si="90"/>
        <v>0</v>
      </c>
      <c r="AV110">
        <f t="shared" si="91"/>
        <v>0</v>
      </c>
      <c r="AW110">
        <f t="shared" si="92"/>
        <v>0</v>
      </c>
      <c r="AX110">
        <f t="shared" si="93"/>
        <v>0</v>
      </c>
      <c r="AZ110">
        <f t="shared" si="94"/>
        <v>0</v>
      </c>
      <c r="BA110">
        <f t="shared" si="95"/>
        <v>0</v>
      </c>
      <c r="BB110">
        <f t="shared" si="96"/>
        <v>0</v>
      </c>
      <c r="BC110">
        <f t="shared" si="97"/>
        <v>0</v>
      </c>
      <c r="BD110">
        <f t="shared" si="98"/>
        <v>0</v>
      </c>
      <c r="BE110">
        <f t="shared" si="99"/>
        <v>0</v>
      </c>
      <c r="BF110">
        <f t="shared" si="100"/>
        <v>0</v>
      </c>
    </row>
    <row r="111" spans="2:58">
      <c r="B111" s="1" t="s">
        <v>108</v>
      </c>
      <c r="C111" s="9">
        <v>78000</v>
      </c>
      <c r="D111" s="9"/>
      <c r="E111" s="1" t="s">
        <v>1</v>
      </c>
      <c r="F111" s="1">
        <v>2</v>
      </c>
      <c r="G111" t="s">
        <v>185</v>
      </c>
      <c r="H111" s="5" t="s">
        <v>798</v>
      </c>
      <c r="I111" t="s">
        <v>794</v>
      </c>
      <c r="J111">
        <f t="shared" si="101"/>
        <v>78000</v>
      </c>
      <c r="K111">
        <f t="shared" si="57"/>
        <v>1</v>
      </c>
      <c r="L111">
        <f t="shared" si="102"/>
        <v>0</v>
      </c>
      <c r="M111">
        <f t="shared" si="58"/>
        <v>0</v>
      </c>
      <c r="N111">
        <f t="shared" si="103"/>
        <v>0</v>
      </c>
      <c r="O111">
        <f t="shared" si="59"/>
        <v>0</v>
      </c>
      <c r="P111">
        <f t="shared" si="104"/>
        <v>0</v>
      </c>
      <c r="Q111">
        <f t="shared" si="60"/>
        <v>0</v>
      </c>
      <c r="R111">
        <f t="shared" si="61"/>
        <v>0</v>
      </c>
      <c r="S111">
        <f t="shared" si="62"/>
        <v>0</v>
      </c>
      <c r="T111">
        <f t="shared" si="63"/>
        <v>0</v>
      </c>
      <c r="U111">
        <f t="shared" si="64"/>
        <v>0</v>
      </c>
      <c r="V111">
        <f t="shared" si="65"/>
        <v>0</v>
      </c>
      <c r="W111">
        <f t="shared" si="66"/>
        <v>78000</v>
      </c>
      <c r="X111">
        <f t="shared" si="67"/>
        <v>0</v>
      </c>
      <c r="Y111">
        <f t="shared" si="68"/>
        <v>0</v>
      </c>
      <c r="Z111">
        <f t="shared" si="69"/>
        <v>0</v>
      </c>
      <c r="AA111">
        <f t="shared" si="70"/>
        <v>0</v>
      </c>
      <c r="AB111">
        <f t="shared" si="71"/>
        <v>0</v>
      </c>
      <c r="AC111">
        <f t="shared" si="72"/>
        <v>0</v>
      </c>
      <c r="AD111">
        <f t="shared" si="73"/>
        <v>0</v>
      </c>
      <c r="AE111">
        <f t="shared" si="74"/>
        <v>0</v>
      </c>
      <c r="AF111">
        <f t="shared" si="75"/>
        <v>0</v>
      </c>
      <c r="AG111">
        <f t="shared" si="76"/>
        <v>0</v>
      </c>
      <c r="AH111">
        <f t="shared" si="77"/>
        <v>0</v>
      </c>
      <c r="AI111">
        <f t="shared" si="78"/>
        <v>0</v>
      </c>
      <c r="AJ111">
        <f t="shared" si="79"/>
        <v>0</v>
      </c>
      <c r="AK111">
        <f t="shared" si="80"/>
        <v>0</v>
      </c>
      <c r="AL111">
        <f t="shared" si="81"/>
        <v>0</v>
      </c>
      <c r="AM111">
        <f t="shared" si="82"/>
        <v>0</v>
      </c>
      <c r="AN111">
        <f t="shared" si="83"/>
        <v>0</v>
      </c>
      <c r="AO111">
        <f t="shared" si="84"/>
        <v>0</v>
      </c>
      <c r="AP111">
        <f t="shared" si="85"/>
        <v>0</v>
      </c>
      <c r="AQ111">
        <f t="shared" si="86"/>
        <v>0</v>
      </c>
      <c r="AR111">
        <f t="shared" si="87"/>
        <v>0</v>
      </c>
      <c r="AS111">
        <f t="shared" si="88"/>
        <v>0</v>
      </c>
      <c r="AT111">
        <f t="shared" si="89"/>
        <v>0</v>
      </c>
      <c r="AU111">
        <f t="shared" si="90"/>
        <v>0</v>
      </c>
      <c r="AV111">
        <f t="shared" si="91"/>
        <v>0</v>
      </c>
      <c r="AW111">
        <f t="shared" si="92"/>
        <v>0</v>
      </c>
      <c r="AX111">
        <f t="shared" si="93"/>
        <v>0</v>
      </c>
      <c r="AZ111">
        <f t="shared" si="94"/>
        <v>0</v>
      </c>
      <c r="BA111">
        <f t="shared" si="95"/>
        <v>0</v>
      </c>
      <c r="BB111">
        <f t="shared" si="96"/>
        <v>0</v>
      </c>
      <c r="BC111">
        <f t="shared" si="97"/>
        <v>0</v>
      </c>
      <c r="BD111">
        <f t="shared" si="98"/>
        <v>0</v>
      </c>
      <c r="BE111">
        <f t="shared" si="99"/>
        <v>0</v>
      </c>
      <c r="BF111">
        <f t="shared" si="100"/>
        <v>0</v>
      </c>
    </row>
    <row r="112" spans="2:58">
      <c r="B112" s="1" t="s">
        <v>109</v>
      </c>
      <c r="C112" s="9">
        <v>45000</v>
      </c>
      <c r="D112" s="9"/>
      <c r="E112" s="1" t="s">
        <v>1</v>
      </c>
      <c r="F112" s="1">
        <v>2</v>
      </c>
      <c r="G112" t="s">
        <v>193</v>
      </c>
      <c r="H112" s="5" t="s">
        <v>810</v>
      </c>
      <c r="I112" t="s">
        <v>794</v>
      </c>
      <c r="J112">
        <f t="shared" si="101"/>
        <v>45000</v>
      </c>
      <c r="K112">
        <f t="shared" si="57"/>
        <v>1</v>
      </c>
      <c r="L112">
        <f t="shared" si="102"/>
        <v>0</v>
      </c>
      <c r="M112">
        <f t="shared" si="58"/>
        <v>0</v>
      </c>
      <c r="N112">
        <f t="shared" si="103"/>
        <v>0</v>
      </c>
      <c r="O112">
        <f t="shared" si="59"/>
        <v>0</v>
      </c>
      <c r="P112">
        <f t="shared" si="104"/>
        <v>0</v>
      </c>
      <c r="Q112">
        <f t="shared" si="60"/>
        <v>0</v>
      </c>
      <c r="R112">
        <f t="shared" si="61"/>
        <v>0</v>
      </c>
      <c r="S112">
        <f t="shared" si="62"/>
        <v>0</v>
      </c>
      <c r="T112">
        <f t="shared" si="63"/>
        <v>0</v>
      </c>
      <c r="U112">
        <f t="shared" si="64"/>
        <v>0</v>
      </c>
      <c r="V112">
        <f t="shared" si="65"/>
        <v>0</v>
      </c>
      <c r="W112">
        <f t="shared" si="66"/>
        <v>0</v>
      </c>
      <c r="X112">
        <f t="shared" si="67"/>
        <v>0</v>
      </c>
      <c r="Y112">
        <f t="shared" si="68"/>
        <v>0</v>
      </c>
      <c r="Z112">
        <f t="shared" si="69"/>
        <v>0</v>
      </c>
      <c r="AA112">
        <f t="shared" si="70"/>
        <v>0</v>
      </c>
      <c r="AB112">
        <f t="shared" si="71"/>
        <v>0</v>
      </c>
      <c r="AC112">
        <f t="shared" si="72"/>
        <v>0</v>
      </c>
      <c r="AD112">
        <f t="shared" si="73"/>
        <v>0</v>
      </c>
      <c r="AE112">
        <f t="shared" si="74"/>
        <v>0</v>
      </c>
      <c r="AF112">
        <f t="shared" si="75"/>
        <v>0</v>
      </c>
      <c r="AG112">
        <f t="shared" si="76"/>
        <v>0</v>
      </c>
      <c r="AH112">
        <f t="shared" si="77"/>
        <v>0</v>
      </c>
      <c r="AI112">
        <f t="shared" si="78"/>
        <v>0</v>
      </c>
      <c r="AJ112">
        <f t="shared" si="79"/>
        <v>0</v>
      </c>
      <c r="AK112">
        <f t="shared" si="80"/>
        <v>0</v>
      </c>
      <c r="AL112">
        <f t="shared" si="81"/>
        <v>0</v>
      </c>
      <c r="AM112">
        <f t="shared" si="82"/>
        <v>0</v>
      </c>
      <c r="AN112">
        <f t="shared" si="83"/>
        <v>45000</v>
      </c>
      <c r="AO112">
        <f t="shared" si="84"/>
        <v>0</v>
      </c>
      <c r="AP112">
        <f t="shared" si="85"/>
        <v>0</v>
      </c>
      <c r="AQ112">
        <f t="shared" si="86"/>
        <v>0</v>
      </c>
      <c r="AR112">
        <f t="shared" si="87"/>
        <v>0</v>
      </c>
      <c r="AS112">
        <f t="shared" si="88"/>
        <v>0</v>
      </c>
      <c r="AT112">
        <f t="shared" si="89"/>
        <v>0</v>
      </c>
      <c r="AU112">
        <f t="shared" si="90"/>
        <v>0</v>
      </c>
      <c r="AV112">
        <f t="shared" si="91"/>
        <v>0</v>
      </c>
      <c r="AW112">
        <f t="shared" si="92"/>
        <v>0</v>
      </c>
      <c r="AX112">
        <f t="shared" si="93"/>
        <v>0</v>
      </c>
      <c r="AZ112">
        <f t="shared" si="94"/>
        <v>0</v>
      </c>
      <c r="BA112">
        <f t="shared" si="95"/>
        <v>0</v>
      </c>
      <c r="BB112">
        <f t="shared" si="96"/>
        <v>0</v>
      </c>
      <c r="BC112">
        <f t="shared" si="97"/>
        <v>0</v>
      </c>
      <c r="BD112">
        <f t="shared" si="98"/>
        <v>0</v>
      </c>
      <c r="BE112">
        <f t="shared" si="99"/>
        <v>0</v>
      </c>
      <c r="BF112">
        <f t="shared" si="100"/>
        <v>0</v>
      </c>
    </row>
    <row r="113" spans="2:58">
      <c r="B113" s="1" t="s">
        <v>110</v>
      </c>
      <c r="C113" s="9">
        <v>53000</v>
      </c>
      <c r="D113" s="9"/>
      <c r="E113" s="1" t="s">
        <v>1</v>
      </c>
      <c r="F113" s="1">
        <v>2</v>
      </c>
      <c r="G113" t="s">
        <v>806</v>
      </c>
      <c r="H113" s="6" t="s">
        <v>807</v>
      </c>
      <c r="I113" s="6" t="s">
        <v>780</v>
      </c>
      <c r="J113">
        <f t="shared" si="101"/>
        <v>0</v>
      </c>
      <c r="K113">
        <f t="shared" si="57"/>
        <v>0</v>
      </c>
      <c r="L113">
        <f t="shared" si="102"/>
        <v>53000</v>
      </c>
      <c r="M113">
        <f t="shared" si="58"/>
        <v>1</v>
      </c>
      <c r="N113">
        <f t="shared" si="103"/>
        <v>0</v>
      </c>
      <c r="O113">
        <f t="shared" si="59"/>
        <v>0</v>
      </c>
      <c r="P113">
        <f t="shared" si="104"/>
        <v>0</v>
      </c>
      <c r="Q113">
        <f t="shared" si="60"/>
        <v>0</v>
      </c>
      <c r="R113">
        <f t="shared" si="61"/>
        <v>0</v>
      </c>
      <c r="S113">
        <f t="shared" si="62"/>
        <v>0</v>
      </c>
      <c r="T113">
        <f t="shared" si="63"/>
        <v>0</v>
      </c>
      <c r="U113">
        <f t="shared" si="64"/>
        <v>0</v>
      </c>
      <c r="V113">
        <f t="shared" si="65"/>
        <v>0</v>
      </c>
      <c r="W113">
        <f t="shared" si="66"/>
        <v>0</v>
      </c>
      <c r="X113">
        <f t="shared" si="67"/>
        <v>0</v>
      </c>
      <c r="Y113">
        <f t="shared" si="68"/>
        <v>0</v>
      </c>
      <c r="Z113">
        <f t="shared" si="69"/>
        <v>0</v>
      </c>
      <c r="AA113">
        <f t="shared" si="70"/>
        <v>0</v>
      </c>
      <c r="AB113">
        <f t="shared" si="71"/>
        <v>0</v>
      </c>
      <c r="AC113">
        <f t="shared" si="72"/>
        <v>0</v>
      </c>
      <c r="AD113">
        <f t="shared" si="73"/>
        <v>0</v>
      </c>
      <c r="AE113">
        <f t="shared" si="74"/>
        <v>0</v>
      </c>
      <c r="AF113">
        <f t="shared" si="75"/>
        <v>0</v>
      </c>
      <c r="AG113">
        <f t="shared" si="76"/>
        <v>0</v>
      </c>
      <c r="AH113">
        <f t="shared" si="77"/>
        <v>0</v>
      </c>
      <c r="AI113">
        <f t="shared" si="78"/>
        <v>0</v>
      </c>
      <c r="AJ113">
        <f t="shared" si="79"/>
        <v>53000</v>
      </c>
      <c r="AK113">
        <f t="shared" si="80"/>
        <v>0</v>
      </c>
      <c r="AL113">
        <f t="shared" si="81"/>
        <v>0</v>
      </c>
      <c r="AM113">
        <f t="shared" si="82"/>
        <v>0</v>
      </c>
      <c r="AN113">
        <f t="shared" si="83"/>
        <v>0</v>
      </c>
      <c r="AO113">
        <f t="shared" si="84"/>
        <v>0</v>
      </c>
      <c r="AP113">
        <f t="shared" si="85"/>
        <v>0</v>
      </c>
      <c r="AQ113">
        <f t="shared" si="86"/>
        <v>0</v>
      </c>
      <c r="AR113">
        <f t="shared" si="87"/>
        <v>0</v>
      </c>
      <c r="AS113">
        <f t="shared" si="88"/>
        <v>0</v>
      </c>
      <c r="AT113">
        <f t="shared" si="89"/>
        <v>0</v>
      </c>
      <c r="AU113">
        <f t="shared" si="90"/>
        <v>0</v>
      </c>
      <c r="AV113">
        <f t="shared" si="91"/>
        <v>0</v>
      </c>
      <c r="AW113">
        <f t="shared" si="92"/>
        <v>0</v>
      </c>
      <c r="AX113">
        <f t="shared" si="93"/>
        <v>0</v>
      </c>
      <c r="AZ113">
        <f t="shared" si="94"/>
        <v>0</v>
      </c>
      <c r="BA113">
        <f t="shared" si="95"/>
        <v>0</v>
      </c>
      <c r="BB113">
        <f t="shared" si="96"/>
        <v>0</v>
      </c>
      <c r="BC113">
        <f t="shared" si="97"/>
        <v>0</v>
      </c>
      <c r="BD113">
        <f t="shared" si="98"/>
        <v>0</v>
      </c>
      <c r="BE113">
        <f t="shared" si="99"/>
        <v>0</v>
      </c>
      <c r="BF113">
        <f t="shared" si="100"/>
        <v>0</v>
      </c>
    </row>
    <row r="114" spans="2:58">
      <c r="B114" s="1" t="s">
        <v>111</v>
      </c>
      <c r="C114" s="9">
        <v>31500</v>
      </c>
      <c r="D114" s="9"/>
      <c r="E114" s="1" t="s">
        <v>1</v>
      </c>
      <c r="F114" s="1">
        <v>2</v>
      </c>
      <c r="G114" t="s">
        <v>196</v>
      </c>
      <c r="H114" s="6" t="s">
        <v>820</v>
      </c>
      <c r="I114" s="6" t="s">
        <v>794</v>
      </c>
      <c r="J114">
        <f t="shared" si="101"/>
        <v>31500</v>
      </c>
      <c r="K114">
        <f t="shared" si="57"/>
        <v>1</v>
      </c>
      <c r="L114">
        <f t="shared" si="102"/>
        <v>0</v>
      </c>
      <c r="M114">
        <f t="shared" si="58"/>
        <v>0</v>
      </c>
      <c r="N114">
        <f t="shared" si="103"/>
        <v>0</v>
      </c>
      <c r="O114">
        <f t="shared" si="59"/>
        <v>0</v>
      </c>
      <c r="P114">
        <f t="shared" si="104"/>
        <v>0</v>
      </c>
      <c r="Q114">
        <f t="shared" si="60"/>
        <v>0</v>
      </c>
      <c r="R114">
        <f t="shared" si="61"/>
        <v>0</v>
      </c>
      <c r="S114">
        <f t="shared" si="62"/>
        <v>0</v>
      </c>
      <c r="T114">
        <f t="shared" si="63"/>
        <v>0</v>
      </c>
      <c r="U114">
        <f t="shared" si="64"/>
        <v>0</v>
      </c>
      <c r="V114">
        <f t="shared" si="65"/>
        <v>0</v>
      </c>
      <c r="W114">
        <f t="shared" si="66"/>
        <v>0</v>
      </c>
      <c r="X114">
        <f t="shared" si="67"/>
        <v>0</v>
      </c>
      <c r="Y114">
        <f t="shared" si="68"/>
        <v>0</v>
      </c>
      <c r="Z114">
        <f t="shared" si="69"/>
        <v>0</v>
      </c>
      <c r="AA114">
        <f t="shared" si="70"/>
        <v>0</v>
      </c>
      <c r="AB114">
        <f t="shared" si="71"/>
        <v>0</v>
      </c>
      <c r="AC114">
        <f t="shared" si="72"/>
        <v>0</v>
      </c>
      <c r="AD114">
        <f t="shared" si="73"/>
        <v>0</v>
      </c>
      <c r="AE114">
        <f t="shared" si="74"/>
        <v>0</v>
      </c>
      <c r="AF114">
        <f t="shared" si="75"/>
        <v>0</v>
      </c>
      <c r="AG114">
        <f t="shared" si="76"/>
        <v>0</v>
      </c>
      <c r="AH114">
        <f t="shared" si="77"/>
        <v>0</v>
      </c>
      <c r="AI114">
        <f t="shared" si="78"/>
        <v>0</v>
      </c>
      <c r="AJ114">
        <f t="shared" si="79"/>
        <v>0</v>
      </c>
      <c r="AK114">
        <f t="shared" si="80"/>
        <v>0</v>
      </c>
      <c r="AL114">
        <f t="shared" si="81"/>
        <v>0</v>
      </c>
      <c r="AM114">
        <f t="shared" si="82"/>
        <v>0</v>
      </c>
      <c r="AN114">
        <f t="shared" si="83"/>
        <v>0</v>
      </c>
      <c r="AO114">
        <f t="shared" si="84"/>
        <v>0</v>
      </c>
      <c r="AP114">
        <f t="shared" si="85"/>
        <v>0</v>
      </c>
      <c r="AQ114">
        <f t="shared" si="86"/>
        <v>0</v>
      </c>
      <c r="AR114">
        <f t="shared" si="87"/>
        <v>0</v>
      </c>
      <c r="AS114">
        <f t="shared" si="88"/>
        <v>0</v>
      </c>
      <c r="AT114">
        <f t="shared" si="89"/>
        <v>0</v>
      </c>
      <c r="AU114">
        <f t="shared" si="90"/>
        <v>31500</v>
      </c>
      <c r="AV114">
        <f t="shared" si="91"/>
        <v>0</v>
      </c>
      <c r="AW114">
        <f t="shared" si="92"/>
        <v>0</v>
      </c>
      <c r="AX114">
        <f t="shared" si="93"/>
        <v>0</v>
      </c>
      <c r="AZ114">
        <f t="shared" si="94"/>
        <v>0</v>
      </c>
      <c r="BA114">
        <f t="shared" si="95"/>
        <v>0</v>
      </c>
      <c r="BB114">
        <f t="shared" si="96"/>
        <v>0</v>
      </c>
      <c r="BC114">
        <f t="shared" si="97"/>
        <v>0</v>
      </c>
      <c r="BD114">
        <f t="shared" si="98"/>
        <v>0</v>
      </c>
      <c r="BE114">
        <f t="shared" si="99"/>
        <v>0</v>
      </c>
      <c r="BF114">
        <f t="shared" si="100"/>
        <v>0</v>
      </c>
    </row>
    <row r="115" spans="2:58">
      <c r="B115" s="1" t="s">
        <v>112</v>
      </c>
      <c r="C115" s="9">
        <v>10655</v>
      </c>
      <c r="D115" s="9"/>
      <c r="E115" s="1" t="s">
        <v>1</v>
      </c>
      <c r="F115" s="1">
        <v>2</v>
      </c>
      <c r="G115" t="s">
        <v>185</v>
      </c>
      <c r="H115" s="6" t="s">
        <v>798</v>
      </c>
      <c r="I115" s="6" t="s">
        <v>794</v>
      </c>
      <c r="J115">
        <f t="shared" si="101"/>
        <v>10655</v>
      </c>
      <c r="K115">
        <f t="shared" si="57"/>
        <v>1</v>
      </c>
      <c r="L115">
        <f t="shared" si="102"/>
        <v>0</v>
      </c>
      <c r="M115">
        <f t="shared" si="58"/>
        <v>0</v>
      </c>
      <c r="N115">
        <f t="shared" si="103"/>
        <v>0</v>
      </c>
      <c r="O115">
        <f t="shared" si="59"/>
        <v>0</v>
      </c>
      <c r="P115">
        <f t="shared" si="104"/>
        <v>0</v>
      </c>
      <c r="Q115">
        <f t="shared" si="60"/>
        <v>0</v>
      </c>
      <c r="R115">
        <f t="shared" si="61"/>
        <v>0</v>
      </c>
      <c r="S115">
        <f t="shared" si="62"/>
        <v>0</v>
      </c>
      <c r="T115">
        <f t="shared" si="63"/>
        <v>0</v>
      </c>
      <c r="U115">
        <f t="shared" si="64"/>
        <v>0</v>
      </c>
      <c r="V115">
        <f t="shared" si="65"/>
        <v>0</v>
      </c>
      <c r="W115">
        <f t="shared" si="66"/>
        <v>10655</v>
      </c>
      <c r="X115">
        <f t="shared" si="67"/>
        <v>0</v>
      </c>
      <c r="Y115">
        <f t="shared" si="68"/>
        <v>0</v>
      </c>
      <c r="Z115">
        <f t="shared" si="69"/>
        <v>0</v>
      </c>
      <c r="AA115">
        <f t="shared" si="70"/>
        <v>0</v>
      </c>
      <c r="AB115">
        <f t="shared" si="71"/>
        <v>0</v>
      </c>
      <c r="AC115">
        <f t="shared" si="72"/>
        <v>0</v>
      </c>
      <c r="AD115">
        <f t="shared" si="73"/>
        <v>0</v>
      </c>
      <c r="AE115">
        <f t="shared" si="74"/>
        <v>0</v>
      </c>
      <c r="AF115">
        <f t="shared" si="75"/>
        <v>0</v>
      </c>
      <c r="AG115">
        <f t="shared" si="76"/>
        <v>0</v>
      </c>
      <c r="AH115">
        <f t="shared" si="77"/>
        <v>0</v>
      </c>
      <c r="AI115">
        <f t="shared" si="78"/>
        <v>0</v>
      </c>
      <c r="AJ115">
        <f t="shared" si="79"/>
        <v>0</v>
      </c>
      <c r="AK115">
        <f t="shared" si="80"/>
        <v>0</v>
      </c>
      <c r="AL115">
        <f t="shared" si="81"/>
        <v>0</v>
      </c>
      <c r="AM115">
        <f t="shared" si="82"/>
        <v>0</v>
      </c>
      <c r="AN115">
        <f t="shared" si="83"/>
        <v>0</v>
      </c>
      <c r="AO115">
        <f t="shared" si="84"/>
        <v>0</v>
      </c>
      <c r="AP115">
        <f t="shared" si="85"/>
        <v>0</v>
      </c>
      <c r="AQ115">
        <f t="shared" si="86"/>
        <v>0</v>
      </c>
      <c r="AR115">
        <f t="shared" si="87"/>
        <v>0</v>
      </c>
      <c r="AS115">
        <f t="shared" si="88"/>
        <v>0</v>
      </c>
      <c r="AT115">
        <f t="shared" si="89"/>
        <v>0</v>
      </c>
      <c r="AU115">
        <f t="shared" si="90"/>
        <v>0</v>
      </c>
      <c r="AV115">
        <f t="shared" si="91"/>
        <v>0</v>
      </c>
      <c r="AW115">
        <f t="shared" si="92"/>
        <v>0</v>
      </c>
      <c r="AX115">
        <f t="shared" si="93"/>
        <v>0</v>
      </c>
      <c r="AZ115">
        <f t="shared" si="94"/>
        <v>0</v>
      </c>
      <c r="BA115">
        <f t="shared" si="95"/>
        <v>0</v>
      </c>
      <c r="BB115">
        <f t="shared" si="96"/>
        <v>0</v>
      </c>
      <c r="BC115">
        <f t="shared" si="97"/>
        <v>0</v>
      </c>
      <c r="BD115">
        <f t="shared" si="98"/>
        <v>0</v>
      </c>
      <c r="BE115">
        <f t="shared" si="99"/>
        <v>0</v>
      </c>
      <c r="BF115">
        <f t="shared" si="100"/>
        <v>0</v>
      </c>
    </row>
    <row r="116" spans="2:58">
      <c r="B116" s="1" t="s">
        <v>113</v>
      </c>
      <c r="C116" s="9">
        <v>18000</v>
      </c>
      <c r="D116" s="9"/>
      <c r="E116" s="1" t="s">
        <v>1</v>
      </c>
      <c r="F116" s="1">
        <v>2</v>
      </c>
      <c r="G116" t="s">
        <v>821</v>
      </c>
      <c r="H116" s="6" t="s">
        <v>822</v>
      </c>
      <c r="I116" s="6" t="s">
        <v>177</v>
      </c>
      <c r="J116">
        <f t="shared" si="101"/>
        <v>0</v>
      </c>
      <c r="K116">
        <f t="shared" si="57"/>
        <v>0</v>
      </c>
      <c r="L116">
        <f t="shared" si="102"/>
        <v>0</v>
      </c>
      <c r="M116">
        <f t="shared" si="58"/>
        <v>0</v>
      </c>
      <c r="N116">
        <f t="shared" si="103"/>
        <v>0</v>
      </c>
      <c r="O116">
        <f t="shared" si="59"/>
        <v>0</v>
      </c>
      <c r="P116">
        <f t="shared" si="104"/>
        <v>18000</v>
      </c>
      <c r="Q116">
        <f t="shared" si="60"/>
        <v>1</v>
      </c>
      <c r="R116">
        <f t="shared" si="61"/>
        <v>0</v>
      </c>
      <c r="S116">
        <f t="shared" si="62"/>
        <v>0</v>
      </c>
      <c r="T116">
        <f t="shared" si="63"/>
        <v>0</v>
      </c>
      <c r="U116">
        <f t="shared" si="64"/>
        <v>0</v>
      </c>
      <c r="V116">
        <f t="shared" si="65"/>
        <v>0</v>
      </c>
      <c r="W116">
        <f t="shared" si="66"/>
        <v>0</v>
      </c>
      <c r="X116">
        <f t="shared" si="67"/>
        <v>0</v>
      </c>
      <c r="Y116">
        <f t="shared" si="68"/>
        <v>0</v>
      </c>
      <c r="Z116">
        <f t="shared" si="69"/>
        <v>0</v>
      </c>
      <c r="AA116">
        <f t="shared" si="70"/>
        <v>0</v>
      </c>
      <c r="AB116">
        <f t="shared" si="71"/>
        <v>0</v>
      </c>
      <c r="AC116">
        <f t="shared" si="72"/>
        <v>0</v>
      </c>
      <c r="AD116">
        <f t="shared" si="73"/>
        <v>0</v>
      </c>
      <c r="AE116">
        <f t="shared" si="74"/>
        <v>0</v>
      </c>
      <c r="AF116">
        <f t="shared" si="75"/>
        <v>0</v>
      </c>
      <c r="AG116">
        <f t="shared" si="76"/>
        <v>0</v>
      </c>
      <c r="AH116">
        <f t="shared" si="77"/>
        <v>0</v>
      </c>
      <c r="AI116">
        <f t="shared" si="78"/>
        <v>0</v>
      </c>
      <c r="AJ116">
        <f t="shared" si="79"/>
        <v>0</v>
      </c>
      <c r="AK116">
        <f t="shared" si="80"/>
        <v>0</v>
      </c>
      <c r="AL116">
        <f t="shared" si="81"/>
        <v>0</v>
      </c>
      <c r="AM116">
        <f t="shared" si="82"/>
        <v>0</v>
      </c>
      <c r="AN116">
        <f t="shared" si="83"/>
        <v>0</v>
      </c>
      <c r="AO116">
        <f t="shared" si="84"/>
        <v>0</v>
      </c>
      <c r="AP116">
        <f t="shared" si="85"/>
        <v>0</v>
      </c>
      <c r="AQ116">
        <f t="shared" si="86"/>
        <v>0</v>
      </c>
      <c r="AR116">
        <f t="shared" si="87"/>
        <v>18000</v>
      </c>
      <c r="AS116">
        <f t="shared" si="88"/>
        <v>0</v>
      </c>
      <c r="AT116">
        <f t="shared" si="89"/>
        <v>0</v>
      </c>
      <c r="AU116">
        <f t="shared" si="90"/>
        <v>0</v>
      </c>
      <c r="AV116">
        <f t="shared" si="91"/>
        <v>0</v>
      </c>
      <c r="AW116">
        <f t="shared" si="92"/>
        <v>0</v>
      </c>
      <c r="AX116">
        <f t="shared" si="93"/>
        <v>0</v>
      </c>
      <c r="AZ116">
        <f t="shared" si="94"/>
        <v>0</v>
      </c>
      <c r="BA116">
        <f t="shared" si="95"/>
        <v>0</v>
      </c>
      <c r="BB116">
        <f t="shared" si="96"/>
        <v>0</v>
      </c>
      <c r="BC116">
        <f t="shared" si="97"/>
        <v>0</v>
      </c>
      <c r="BD116">
        <f t="shared" si="98"/>
        <v>0</v>
      </c>
      <c r="BE116">
        <f t="shared" si="99"/>
        <v>0</v>
      </c>
      <c r="BF116">
        <f t="shared" si="100"/>
        <v>0</v>
      </c>
    </row>
    <row r="117" spans="2:58" ht="30">
      <c r="B117" s="1" t="s">
        <v>114</v>
      </c>
      <c r="C117" s="9">
        <v>47280</v>
      </c>
      <c r="D117" s="9"/>
      <c r="E117" s="1" t="s">
        <v>1</v>
      </c>
      <c r="F117" s="1">
        <v>3</v>
      </c>
      <c r="G117" t="s">
        <v>192</v>
      </c>
      <c r="H117" s="6" t="s">
        <v>844</v>
      </c>
      <c r="I117" s="6" t="s">
        <v>177</v>
      </c>
      <c r="J117">
        <f t="shared" si="101"/>
        <v>0</v>
      </c>
      <c r="K117">
        <f t="shared" si="57"/>
        <v>0</v>
      </c>
      <c r="L117">
        <f t="shared" si="102"/>
        <v>0</v>
      </c>
      <c r="M117">
        <f t="shared" si="58"/>
        <v>0</v>
      </c>
      <c r="N117">
        <f t="shared" si="103"/>
        <v>0</v>
      </c>
      <c r="O117">
        <f t="shared" si="59"/>
        <v>0</v>
      </c>
      <c r="P117">
        <f t="shared" si="104"/>
        <v>47280</v>
      </c>
      <c r="Q117">
        <f t="shared" si="60"/>
        <v>1</v>
      </c>
      <c r="R117">
        <f t="shared" si="61"/>
        <v>0</v>
      </c>
      <c r="S117">
        <f t="shared" si="62"/>
        <v>0</v>
      </c>
      <c r="T117">
        <f t="shared" si="63"/>
        <v>0</v>
      </c>
      <c r="U117">
        <f t="shared" si="64"/>
        <v>0</v>
      </c>
      <c r="V117">
        <f t="shared" si="65"/>
        <v>0</v>
      </c>
      <c r="W117">
        <f t="shared" si="66"/>
        <v>0</v>
      </c>
      <c r="X117">
        <f t="shared" si="67"/>
        <v>0</v>
      </c>
      <c r="Y117">
        <f t="shared" si="68"/>
        <v>0</v>
      </c>
      <c r="Z117">
        <f t="shared" si="69"/>
        <v>0</v>
      </c>
      <c r="AA117">
        <f t="shared" si="70"/>
        <v>0</v>
      </c>
      <c r="AB117">
        <f t="shared" si="71"/>
        <v>0</v>
      </c>
      <c r="AC117">
        <f t="shared" si="72"/>
        <v>0</v>
      </c>
      <c r="AD117">
        <f t="shared" si="73"/>
        <v>0</v>
      </c>
      <c r="AE117">
        <f t="shared" si="74"/>
        <v>0</v>
      </c>
      <c r="AF117">
        <f t="shared" si="75"/>
        <v>0</v>
      </c>
      <c r="AG117">
        <f t="shared" si="76"/>
        <v>0</v>
      </c>
      <c r="AH117">
        <f t="shared" si="77"/>
        <v>0</v>
      </c>
      <c r="AI117">
        <f t="shared" si="78"/>
        <v>0</v>
      </c>
      <c r="AJ117">
        <f t="shared" si="79"/>
        <v>0</v>
      </c>
      <c r="AK117">
        <f t="shared" si="80"/>
        <v>0</v>
      </c>
      <c r="AL117">
        <f t="shared" si="81"/>
        <v>0</v>
      </c>
      <c r="AM117">
        <f t="shared" si="82"/>
        <v>0</v>
      </c>
      <c r="AN117">
        <f t="shared" si="83"/>
        <v>0</v>
      </c>
      <c r="AO117">
        <f t="shared" si="84"/>
        <v>0</v>
      </c>
      <c r="AP117">
        <f t="shared" si="85"/>
        <v>0</v>
      </c>
      <c r="AQ117">
        <f t="shared" si="86"/>
        <v>0</v>
      </c>
      <c r="AR117">
        <f t="shared" si="87"/>
        <v>0</v>
      </c>
      <c r="AS117">
        <f t="shared" si="88"/>
        <v>0</v>
      </c>
      <c r="AT117">
        <f t="shared" si="89"/>
        <v>47280</v>
      </c>
      <c r="AU117">
        <f t="shared" si="90"/>
        <v>0</v>
      </c>
      <c r="AV117">
        <f t="shared" si="91"/>
        <v>0</v>
      </c>
      <c r="AW117">
        <f t="shared" si="92"/>
        <v>0</v>
      </c>
      <c r="AX117">
        <f t="shared" si="93"/>
        <v>0</v>
      </c>
      <c r="AZ117">
        <f t="shared" si="94"/>
        <v>0</v>
      </c>
      <c r="BA117">
        <f t="shared" si="95"/>
        <v>0</v>
      </c>
      <c r="BB117">
        <f t="shared" si="96"/>
        <v>0</v>
      </c>
      <c r="BC117">
        <f t="shared" si="97"/>
        <v>0</v>
      </c>
      <c r="BD117">
        <f t="shared" si="98"/>
        <v>0</v>
      </c>
      <c r="BE117">
        <f t="shared" si="99"/>
        <v>0</v>
      </c>
      <c r="BF117">
        <f t="shared" si="100"/>
        <v>0</v>
      </c>
    </row>
    <row r="118" spans="2:58">
      <c r="B118" s="1" t="s">
        <v>115</v>
      </c>
      <c r="C118" s="9">
        <v>250000</v>
      </c>
      <c r="D118" s="9"/>
      <c r="E118" s="1" t="s">
        <v>1</v>
      </c>
      <c r="F118" s="1">
        <v>3</v>
      </c>
      <c r="G118" t="s">
        <v>195</v>
      </c>
      <c r="H118" s="6" t="s">
        <v>823</v>
      </c>
      <c r="I118" t="s">
        <v>780</v>
      </c>
      <c r="J118">
        <f t="shared" si="101"/>
        <v>0</v>
      </c>
      <c r="K118">
        <f t="shared" si="57"/>
        <v>0</v>
      </c>
      <c r="L118">
        <f t="shared" si="102"/>
        <v>250000</v>
      </c>
      <c r="M118">
        <f t="shared" si="58"/>
        <v>1</v>
      </c>
      <c r="N118">
        <f t="shared" si="103"/>
        <v>0</v>
      </c>
      <c r="O118">
        <f t="shared" si="59"/>
        <v>0</v>
      </c>
      <c r="P118">
        <f t="shared" si="104"/>
        <v>0</v>
      </c>
      <c r="Q118">
        <f t="shared" si="60"/>
        <v>0</v>
      </c>
      <c r="R118">
        <f t="shared" si="61"/>
        <v>0</v>
      </c>
      <c r="S118">
        <f t="shared" si="62"/>
        <v>0</v>
      </c>
      <c r="T118">
        <f t="shared" si="63"/>
        <v>0</v>
      </c>
      <c r="U118">
        <f t="shared" si="64"/>
        <v>0</v>
      </c>
      <c r="V118">
        <f t="shared" si="65"/>
        <v>0</v>
      </c>
      <c r="W118">
        <f t="shared" si="66"/>
        <v>0</v>
      </c>
      <c r="X118">
        <f t="shared" si="67"/>
        <v>0</v>
      </c>
      <c r="Y118">
        <f t="shared" si="68"/>
        <v>0</v>
      </c>
      <c r="Z118">
        <f t="shared" si="69"/>
        <v>0</v>
      </c>
      <c r="AA118">
        <f t="shared" si="70"/>
        <v>0</v>
      </c>
      <c r="AB118">
        <f t="shared" si="71"/>
        <v>0</v>
      </c>
      <c r="AC118">
        <f t="shared" si="72"/>
        <v>0</v>
      </c>
      <c r="AD118">
        <f t="shared" si="73"/>
        <v>0</v>
      </c>
      <c r="AE118">
        <f t="shared" si="74"/>
        <v>0</v>
      </c>
      <c r="AF118">
        <f t="shared" si="75"/>
        <v>0</v>
      </c>
      <c r="AG118">
        <f t="shared" si="76"/>
        <v>0</v>
      </c>
      <c r="AH118">
        <f t="shared" si="77"/>
        <v>0</v>
      </c>
      <c r="AI118">
        <f t="shared" si="78"/>
        <v>0</v>
      </c>
      <c r="AJ118">
        <f t="shared" si="79"/>
        <v>0</v>
      </c>
      <c r="AK118">
        <f t="shared" si="80"/>
        <v>0</v>
      </c>
      <c r="AL118">
        <f t="shared" si="81"/>
        <v>0</v>
      </c>
      <c r="AM118">
        <f t="shared" si="82"/>
        <v>0</v>
      </c>
      <c r="AN118">
        <f t="shared" si="83"/>
        <v>0</v>
      </c>
      <c r="AO118">
        <f t="shared" si="84"/>
        <v>0</v>
      </c>
      <c r="AP118">
        <f t="shared" si="85"/>
        <v>0</v>
      </c>
      <c r="AQ118">
        <f t="shared" si="86"/>
        <v>0</v>
      </c>
      <c r="AR118">
        <f t="shared" si="87"/>
        <v>0</v>
      </c>
      <c r="AS118">
        <f t="shared" si="88"/>
        <v>0</v>
      </c>
      <c r="AT118">
        <f t="shared" si="89"/>
        <v>0</v>
      </c>
      <c r="AU118">
        <f t="shared" si="90"/>
        <v>0</v>
      </c>
      <c r="AV118">
        <f t="shared" si="91"/>
        <v>250000</v>
      </c>
      <c r="AW118">
        <f t="shared" si="92"/>
        <v>0</v>
      </c>
      <c r="AX118">
        <f t="shared" si="93"/>
        <v>0</v>
      </c>
      <c r="AZ118">
        <f t="shared" si="94"/>
        <v>0</v>
      </c>
      <c r="BA118">
        <f t="shared" si="95"/>
        <v>0</v>
      </c>
      <c r="BB118">
        <f t="shared" si="96"/>
        <v>0</v>
      </c>
      <c r="BC118">
        <f t="shared" si="97"/>
        <v>0</v>
      </c>
      <c r="BD118">
        <f t="shared" si="98"/>
        <v>0</v>
      </c>
      <c r="BE118">
        <f t="shared" si="99"/>
        <v>0</v>
      </c>
      <c r="BF118">
        <f t="shared" si="100"/>
        <v>0</v>
      </c>
    </row>
    <row r="119" spans="2:58">
      <c r="B119" s="1" t="s">
        <v>116</v>
      </c>
      <c r="C119" s="9">
        <v>190000</v>
      </c>
      <c r="D119" s="9"/>
      <c r="E119" s="1" t="s">
        <v>1</v>
      </c>
      <c r="F119" s="1">
        <v>3</v>
      </c>
      <c r="G119" t="s">
        <v>193</v>
      </c>
      <c r="H119" s="5" t="s">
        <v>810</v>
      </c>
      <c r="I119" t="s">
        <v>794</v>
      </c>
      <c r="J119">
        <f t="shared" si="101"/>
        <v>190000</v>
      </c>
      <c r="K119">
        <f t="shared" si="57"/>
        <v>1</v>
      </c>
      <c r="L119">
        <f t="shared" si="102"/>
        <v>0</v>
      </c>
      <c r="M119">
        <f t="shared" si="58"/>
        <v>0</v>
      </c>
      <c r="N119">
        <f t="shared" si="103"/>
        <v>0</v>
      </c>
      <c r="O119">
        <f t="shared" si="59"/>
        <v>0</v>
      </c>
      <c r="P119">
        <f t="shared" si="104"/>
        <v>0</v>
      </c>
      <c r="Q119">
        <f t="shared" si="60"/>
        <v>0</v>
      </c>
      <c r="R119">
        <f t="shared" si="61"/>
        <v>0</v>
      </c>
      <c r="S119">
        <f t="shared" si="62"/>
        <v>0</v>
      </c>
      <c r="T119">
        <f t="shared" si="63"/>
        <v>0</v>
      </c>
      <c r="U119">
        <f t="shared" si="64"/>
        <v>0</v>
      </c>
      <c r="V119">
        <f t="shared" si="65"/>
        <v>0</v>
      </c>
      <c r="W119">
        <f t="shared" si="66"/>
        <v>0</v>
      </c>
      <c r="X119">
        <f t="shared" si="67"/>
        <v>0</v>
      </c>
      <c r="Y119">
        <f t="shared" si="68"/>
        <v>0</v>
      </c>
      <c r="Z119">
        <f t="shared" si="69"/>
        <v>0</v>
      </c>
      <c r="AA119">
        <f t="shared" si="70"/>
        <v>0</v>
      </c>
      <c r="AB119">
        <f t="shared" si="71"/>
        <v>0</v>
      </c>
      <c r="AC119">
        <f t="shared" si="72"/>
        <v>0</v>
      </c>
      <c r="AD119">
        <f t="shared" si="73"/>
        <v>0</v>
      </c>
      <c r="AE119">
        <f t="shared" si="74"/>
        <v>0</v>
      </c>
      <c r="AF119">
        <f t="shared" si="75"/>
        <v>0</v>
      </c>
      <c r="AG119">
        <f t="shared" si="76"/>
        <v>0</v>
      </c>
      <c r="AH119">
        <f t="shared" si="77"/>
        <v>0</v>
      </c>
      <c r="AI119">
        <f t="shared" si="78"/>
        <v>0</v>
      </c>
      <c r="AJ119">
        <f t="shared" si="79"/>
        <v>0</v>
      </c>
      <c r="AK119">
        <f t="shared" si="80"/>
        <v>0</v>
      </c>
      <c r="AL119">
        <f t="shared" si="81"/>
        <v>0</v>
      </c>
      <c r="AM119">
        <f t="shared" si="82"/>
        <v>0</v>
      </c>
      <c r="AN119">
        <f t="shared" si="83"/>
        <v>190000</v>
      </c>
      <c r="AO119">
        <f t="shared" si="84"/>
        <v>0</v>
      </c>
      <c r="AP119">
        <f t="shared" si="85"/>
        <v>0</v>
      </c>
      <c r="AQ119">
        <f t="shared" si="86"/>
        <v>0</v>
      </c>
      <c r="AR119">
        <f t="shared" si="87"/>
        <v>0</v>
      </c>
      <c r="AS119">
        <f t="shared" si="88"/>
        <v>0</v>
      </c>
      <c r="AT119">
        <f t="shared" si="89"/>
        <v>0</v>
      </c>
      <c r="AU119">
        <f t="shared" si="90"/>
        <v>0</v>
      </c>
      <c r="AV119">
        <f t="shared" si="91"/>
        <v>0</v>
      </c>
      <c r="AW119">
        <f t="shared" si="92"/>
        <v>0</v>
      </c>
      <c r="AX119">
        <f t="shared" si="93"/>
        <v>0</v>
      </c>
      <c r="AZ119">
        <f t="shared" si="94"/>
        <v>0</v>
      </c>
      <c r="BA119">
        <f t="shared" si="95"/>
        <v>0</v>
      </c>
      <c r="BB119">
        <f t="shared" si="96"/>
        <v>0</v>
      </c>
      <c r="BC119">
        <f t="shared" si="97"/>
        <v>0</v>
      </c>
      <c r="BD119">
        <f t="shared" si="98"/>
        <v>0</v>
      </c>
      <c r="BE119">
        <f t="shared" si="99"/>
        <v>0</v>
      </c>
      <c r="BF119">
        <f t="shared" si="100"/>
        <v>0</v>
      </c>
    </row>
    <row r="120" spans="2:58">
      <c r="B120" s="1" t="s">
        <v>64</v>
      </c>
      <c r="C120" s="9">
        <v>200000</v>
      </c>
      <c r="D120" s="9"/>
      <c r="E120" s="1" t="s">
        <v>1</v>
      </c>
      <c r="F120" s="1">
        <v>3</v>
      </c>
      <c r="G120" t="s">
        <v>196</v>
      </c>
      <c r="H120" s="6" t="s">
        <v>820</v>
      </c>
      <c r="I120" s="6" t="s">
        <v>794</v>
      </c>
      <c r="J120">
        <f t="shared" si="101"/>
        <v>200000</v>
      </c>
      <c r="K120">
        <f t="shared" si="57"/>
        <v>1</v>
      </c>
      <c r="L120">
        <f t="shared" si="102"/>
        <v>0</v>
      </c>
      <c r="M120">
        <f t="shared" si="58"/>
        <v>0</v>
      </c>
      <c r="N120">
        <f t="shared" si="103"/>
        <v>0</v>
      </c>
      <c r="O120">
        <f t="shared" si="59"/>
        <v>0</v>
      </c>
      <c r="P120">
        <f t="shared" si="104"/>
        <v>0</v>
      </c>
      <c r="Q120">
        <f t="shared" si="60"/>
        <v>0</v>
      </c>
      <c r="R120">
        <f t="shared" si="61"/>
        <v>0</v>
      </c>
      <c r="S120">
        <f t="shared" si="62"/>
        <v>0</v>
      </c>
      <c r="T120">
        <f t="shared" si="63"/>
        <v>0</v>
      </c>
      <c r="U120">
        <f t="shared" si="64"/>
        <v>0</v>
      </c>
      <c r="V120">
        <f t="shared" si="65"/>
        <v>0</v>
      </c>
      <c r="W120">
        <f t="shared" si="66"/>
        <v>0</v>
      </c>
      <c r="X120">
        <f t="shared" si="67"/>
        <v>0</v>
      </c>
      <c r="Y120">
        <f t="shared" si="68"/>
        <v>0</v>
      </c>
      <c r="Z120">
        <f t="shared" si="69"/>
        <v>0</v>
      </c>
      <c r="AA120">
        <f t="shared" si="70"/>
        <v>0</v>
      </c>
      <c r="AB120">
        <f t="shared" si="71"/>
        <v>0</v>
      </c>
      <c r="AC120">
        <f t="shared" si="72"/>
        <v>0</v>
      </c>
      <c r="AD120">
        <f t="shared" si="73"/>
        <v>0</v>
      </c>
      <c r="AE120">
        <f t="shared" si="74"/>
        <v>0</v>
      </c>
      <c r="AF120">
        <f t="shared" si="75"/>
        <v>0</v>
      </c>
      <c r="AG120">
        <f t="shared" si="76"/>
        <v>0</v>
      </c>
      <c r="AH120">
        <f t="shared" si="77"/>
        <v>0</v>
      </c>
      <c r="AI120">
        <f t="shared" si="78"/>
        <v>0</v>
      </c>
      <c r="AJ120">
        <f t="shared" si="79"/>
        <v>0</v>
      </c>
      <c r="AK120">
        <f t="shared" si="80"/>
        <v>0</v>
      </c>
      <c r="AL120">
        <f t="shared" si="81"/>
        <v>0</v>
      </c>
      <c r="AM120">
        <f t="shared" si="82"/>
        <v>0</v>
      </c>
      <c r="AN120">
        <f t="shared" si="83"/>
        <v>0</v>
      </c>
      <c r="AO120">
        <f t="shared" si="84"/>
        <v>0</v>
      </c>
      <c r="AP120">
        <f t="shared" si="85"/>
        <v>0</v>
      </c>
      <c r="AQ120">
        <f t="shared" si="86"/>
        <v>0</v>
      </c>
      <c r="AR120">
        <f t="shared" si="87"/>
        <v>0</v>
      </c>
      <c r="AS120">
        <f t="shared" si="88"/>
        <v>0</v>
      </c>
      <c r="AT120">
        <f t="shared" si="89"/>
        <v>0</v>
      </c>
      <c r="AU120">
        <f t="shared" si="90"/>
        <v>200000</v>
      </c>
      <c r="AV120">
        <f t="shared" si="91"/>
        <v>0</v>
      </c>
      <c r="AW120">
        <f t="shared" si="92"/>
        <v>0</v>
      </c>
      <c r="AX120">
        <f t="shared" si="93"/>
        <v>0</v>
      </c>
      <c r="AZ120">
        <f t="shared" si="94"/>
        <v>0</v>
      </c>
      <c r="BA120">
        <f t="shared" si="95"/>
        <v>0</v>
      </c>
      <c r="BB120">
        <f t="shared" si="96"/>
        <v>0</v>
      </c>
      <c r="BC120">
        <f t="shared" si="97"/>
        <v>0</v>
      </c>
      <c r="BD120">
        <f t="shared" si="98"/>
        <v>0</v>
      </c>
      <c r="BE120">
        <f t="shared" si="99"/>
        <v>0</v>
      </c>
      <c r="BF120">
        <f t="shared" si="100"/>
        <v>0</v>
      </c>
    </row>
    <row r="121" spans="2:58">
      <c r="B121" s="1" t="s">
        <v>117</v>
      </c>
      <c r="C121" s="9">
        <v>140372</v>
      </c>
      <c r="D121" s="9"/>
      <c r="E121" s="1" t="s">
        <v>1</v>
      </c>
      <c r="F121" s="1">
        <v>3</v>
      </c>
      <c r="G121" t="s">
        <v>806</v>
      </c>
      <c r="H121" s="6" t="s">
        <v>807</v>
      </c>
      <c r="I121" s="6" t="s">
        <v>780</v>
      </c>
      <c r="J121">
        <f t="shared" si="101"/>
        <v>0</v>
      </c>
      <c r="K121">
        <f t="shared" si="57"/>
        <v>0</v>
      </c>
      <c r="L121">
        <f t="shared" si="102"/>
        <v>140372</v>
      </c>
      <c r="M121">
        <f t="shared" si="58"/>
        <v>1</v>
      </c>
      <c r="N121">
        <f t="shared" si="103"/>
        <v>0</v>
      </c>
      <c r="O121">
        <f t="shared" si="59"/>
        <v>0</v>
      </c>
      <c r="P121">
        <f t="shared" si="104"/>
        <v>0</v>
      </c>
      <c r="Q121">
        <f t="shared" si="60"/>
        <v>0</v>
      </c>
      <c r="R121">
        <f t="shared" si="61"/>
        <v>0</v>
      </c>
      <c r="S121">
        <f t="shared" si="62"/>
        <v>0</v>
      </c>
      <c r="T121">
        <f t="shared" si="63"/>
        <v>0</v>
      </c>
      <c r="U121">
        <f t="shared" si="64"/>
        <v>0</v>
      </c>
      <c r="V121">
        <f t="shared" si="65"/>
        <v>0</v>
      </c>
      <c r="W121">
        <f t="shared" si="66"/>
        <v>0</v>
      </c>
      <c r="X121">
        <f t="shared" si="67"/>
        <v>0</v>
      </c>
      <c r="Y121">
        <f t="shared" si="68"/>
        <v>0</v>
      </c>
      <c r="Z121">
        <f t="shared" si="69"/>
        <v>0</v>
      </c>
      <c r="AA121">
        <f t="shared" si="70"/>
        <v>0</v>
      </c>
      <c r="AB121">
        <f t="shared" si="71"/>
        <v>0</v>
      </c>
      <c r="AC121">
        <f t="shared" si="72"/>
        <v>0</v>
      </c>
      <c r="AD121">
        <f t="shared" si="73"/>
        <v>0</v>
      </c>
      <c r="AE121">
        <f t="shared" si="74"/>
        <v>0</v>
      </c>
      <c r="AF121">
        <f t="shared" si="75"/>
        <v>0</v>
      </c>
      <c r="AG121">
        <f t="shared" si="76"/>
        <v>0</v>
      </c>
      <c r="AH121">
        <f t="shared" si="77"/>
        <v>0</v>
      </c>
      <c r="AI121">
        <f t="shared" si="78"/>
        <v>0</v>
      </c>
      <c r="AJ121">
        <f t="shared" si="79"/>
        <v>140372</v>
      </c>
      <c r="AK121">
        <f t="shared" si="80"/>
        <v>0</v>
      </c>
      <c r="AL121">
        <f t="shared" si="81"/>
        <v>0</v>
      </c>
      <c r="AM121">
        <f t="shared" si="82"/>
        <v>0</v>
      </c>
      <c r="AN121">
        <f t="shared" si="83"/>
        <v>0</v>
      </c>
      <c r="AO121">
        <f t="shared" si="84"/>
        <v>0</v>
      </c>
      <c r="AP121">
        <f t="shared" si="85"/>
        <v>0</v>
      </c>
      <c r="AQ121">
        <f t="shared" si="86"/>
        <v>0</v>
      </c>
      <c r="AR121">
        <f t="shared" si="87"/>
        <v>0</v>
      </c>
      <c r="AS121">
        <f t="shared" si="88"/>
        <v>0</v>
      </c>
      <c r="AT121">
        <f t="shared" si="89"/>
        <v>0</v>
      </c>
      <c r="AU121">
        <f t="shared" si="90"/>
        <v>0</v>
      </c>
      <c r="AV121">
        <f t="shared" si="91"/>
        <v>0</v>
      </c>
      <c r="AW121">
        <f t="shared" si="92"/>
        <v>0</v>
      </c>
      <c r="AX121">
        <f t="shared" si="93"/>
        <v>0</v>
      </c>
      <c r="AZ121">
        <f t="shared" si="94"/>
        <v>0</v>
      </c>
      <c r="BA121">
        <f t="shared" si="95"/>
        <v>0</v>
      </c>
      <c r="BB121">
        <f t="shared" si="96"/>
        <v>0</v>
      </c>
      <c r="BC121">
        <f t="shared" si="97"/>
        <v>0</v>
      </c>
      <c r="BD121">
        <f t="shared" si="98"/>
        <v>0</v>
      </c>
      <c r="BE121">
        <f t="shared" si="99"/>
        <v>0</v>
      </c>
      <c r="BF121">
        <f t="shared" si="100"/>
        <v>0</v>
      </c>
    </row>
    <row r="122" spans="2:58">
      <c r="B122" s="1" t="s">
        <v>118</v>
      </c>
      <c r="C122" s="9">
        <v>75499</v>
      </c>
      <c r="D122" s="9"/>
      <c r="E122" s="1" t="s">
        <v>1</v>
      </c>
      <c r="F122" s="1">
        <v>3</v>
      </c>
      <c r="G122" t="s">
        <v>197</v>
      </c>
      <c r="H122" s="6" t="s">
        <v>800</v>
      </c>
      <c r="I122" s="6" t="s">
        <v>794</v>
      </c>
      <c r="J122">
        <f t="shared" si="101"/>
        <v>75499</v>
      </c>
      <c r="K122">
        <f t="shared" si="57"/>
        <v>1</v>
      </c>
      <c r="L122">
        <f t="shared" si="102"/>
        <v>0</v>
      </c>
      <c r="M122">
        <f t="shared" si="58"/>
        <v>0</v>
      </c>
      <c r="N122">
        <f t="shared" si="103"/>
        <v>0</v>
      </c>
      <c r="O122">
        <f t="shared" si="59"/>
        <v>0</v>
      </c>
      <c r="P122">
        <f t="shared" si="104"/>
        <v>0</v>
      </c>
      <c r="Q122">
        <f t="shared" si="60"/>
        <v>0</v>
      </c>
      <c r="R122">
        <f t="shared" si="61"/>
        <v>0</v>
      </c>
      <c r="S122">
        <f t="shared" si="62"/>
        <v>0</v>
      </c>
      <c r="T122">
        <f t="shared" si="63"/>
        <v>0</v>
      </c>
      <c r="U122">
        <f t="shared" si="64"/>
        <v>0</v>
      </c>
      <c r="V122">
        <f t="shared" si="65"/>
        <v>0</v>
      </c>
      <c r="W122">
        <f t="shared" si="66"/>
        <v>0</v>
      </c>
      <c r="X122">
        <f t="shared" si="67"/>
        <v>0</v>
      </c>
      <c r="Y122">
        <f t="shared" si="68"/>
        <v>0</v>
      </c>
      <c r="Z122">
        <f t="shared" si="69"/>
        <v>0</v>
      </c>
      <c r="AA122">
        <f t="shared" si="70"/>
        <v>0</v>
      </c>
      <c r="AB122">
        <f t="shared" si="71"/>
        <v>0</v>
      </c>
      <c r="AC122">
        <f t="shared" si="72"/>
        <v>0</v>
      </c>
      <c r="AD122">
        <f t="shared" si="73"/>
        <v>0</v>
      </c>
      <c r="AE122">
        <f t="shared" si="74"/>
        <v>0</v>
      </c>
      <c r="AF122">
        <f t="shared" si="75"/>
        <v>75499</v>
      </c>
      <c r="AG122">
        <f t="shared" si="76"/>
        <v>0</v>
      </c>
      <c r="AH122">
        <f t="shared" si="77"/>
        <v>0</v>
      </c>
      <c r="AI122">
        <f t="shared" si="78"/>
        <v>0</v>
      </c>
      <c r="AJ122">
        <f t="shared" si="79"/>
        <v>0</v>
      </c>
      <c r="AK122">
        <f t="shared" si="80"/>
        <v>0</v>
      </c>
      <c r="AL122">
        <f t="shared" si="81"/>
        <v>0</v>
      </c>
      <c r="AM122">
        <f t="shared" si="82"/>
        <v>0</v>
      </c>
      <c r="AN122">
        <f t="shared" si="83"/>
        <v>0</v>
      </c>
      <c r="AO122">
        <f t="shared" si="84"/>
        <v>0</v>
      </c>
      <c r="AP122">
        <f t="shared" si="85"/>
        <v>0</v>
      </c>
      <c r="AQ122">
        <f t="shared" si="86"/>
        <v>0</v>
      </c>
      <c r="AR122">
        <f t="shared" si="87"/>
        <v>0</v>
      </c>
      <c r="AS122">
        <f t="shared" si="88"/>
        <v>0</v>
      </c>
      <c r="AT122">
        <f t="shared" si="89"/>
        <v>0</v>
      </c>
      <c r="AU122">
        <f t="shared" si="90"/>
        <v>0</v>
      </c>
      <c r="AV122">
        <f t="shared" si="91"/>
        <v>0</v>
      </c>
      <c r="AW122">
        <f t="shared" si="92"/>
        <v>0</v>
      </c>
      <c r="AX122">
        <f t="shared" si="93"/>
        <v>0</v>
      </c>
      <c r="AZ122">
        <f t="shared" si="94"/>
        <v>0</v>
      </c>
      <c r="BA122">
        <f t="shared" si="95"/>
        <v>0</v>
      </c>
      <c r="BB122">
        <f t="shared" si="96"/>
        <v>0</v>
      </c>
      <c r="BC122">
        <f t="shared" si="97"/>
        <v>0</v>
      </c>
      <c r="BD122">
        <f t="shared" si="98"/>
        <v>0</v>
      </c>
      <c r="BE122">
        <f t="shared" si="99"/>
        <v>0</v>
      </c>
      <c r="BF122">
        <f t="shared" si="100"/>
        <v>0</v>
      </c>
    </row>
    <row r="123" spans="2:58">
      <c r="B123" s="1" t="s">
        <v>119</v>
      </c>
      <c r="C123" s="9">
        <v>174970</v>
      </c>
      <c r="D123" s="9"/>
      <c r="E123" s="1" t="s">
        <v>1</v>
      </c>
      <c r="F123" s="1">
        <v>3</v>
      </c>
      <c r="G123" t="s">
        <v>197</v>
      </c>
      <c r="H123" s="5" t="s">
        <v>800</v>
      </c>
      <c r="I123" t="s">
        <v>794</v>
      </c>
      <c r="J123">
        <f t="shared" si="101"/>
        <v>174970</v>
      </c>
      <c r="K123">
        <f t="shared" si="57"/>
        <v>1</v>
      </c>
      <c r="L123">
        <f t="shared" si="102"/>
        <v>0</v>
      </c>
      <c r="M123">
        <f t="shared" si="58"/>
        <v>0</v>
      </c>
      <c r="N123">
        <f t="shared" si="103"/>
        <v>0</v>
      </c>
      <c r="O123">
        <f t="shared" si="59"/>
        <v>0</v>
      </c>
      <c r="P123">
        <f t="shared" si="104"/>
        <v>0</v>
      </c>
      <c r="Q123">
        <f t="shared" si="60"/>
        <v>0</v>
      </c>
      <c r="R123">
        <f t="shared" si="61"/>
        <v>0</v>
      </c>
      <c r="S123">
        <f t="shared" si="62"/>
        <v>0</v>
      </c>
      <c r="T123">
        <f t="shared" si="63"/>
        <v>0</v>
      </c>
      <c r="U123">
        <f t="shared" si="64"/>
        <v>0</v>
      </c>
      <c r="V123">
        <f t="shared" si="65"/>
        <v>0</v>
      </c>
      <c r="W123">
        <f t="shared" si="66"/>
        <v>0</v>
      </c>
      <c r="X123">
        <f t="shared" si="67"/>
        <v>0</v>
      </c>
      <c r="Y123">
        <f t="shared" si="68"/>
        <v>0</v>
      </c>
      <c r="Z123">
        <f t="shared" si="69"/>
        <v>0</v>
      </c>
      <c r="AA123">
        <f t="shared" si="70"/>
        <v>0</v>
      </c>
      <c r="AB123">
        <f t="shared" si="71"/>
        <v>0</v>
      </c>
      <c r="AC123">
        <f t="shared" si="72"/>
        <v>0</v>
      </c>
      <c r="AD123">
        <f t="shared" si="73"/>
        <v>0</v>
      </c>
      <c r="AE123">
        <f t="shared" si="74"/>
        <v>0</v>
      </c>
      <c r="AF123">
        <f t="shared" si="75"/>
        <v>174970</v>
      </c>
      <c r="AG123">
        <f t="shared" si="76"/>
        <v>0</v>
      </c>
      <c r="AH123">
        <f t="shared" si="77"/>
        <v>0</v>
      </c>
      <c r="AI123">
        <f t="shared" si="78"/>
        <v>0</v>
      </c>
      <c r="AJ123">
        <f t="shared" si="79"/>
        <v>0</v>
      </c>
      <c r="AK123">
        <f t="shared" si="80"/>
        <v>0</v>
      </c>
      <c r="AL123">
        <f t="shared" si="81"/>
        <v>0</v>
      </c>
      <c r="AM123">
        <f t="shared" si="82"/>
        <v>0</v>
      </c>
      <c r="AN123">
        <f t="shared" si="83"/>
        <v>0</v>
      </c>
      <c r="AO123">
        <f t="shared" si="84"/>
        <v>0</v>
      </c>
      <c r="AP123">
        <f t="shared" si="85"/>
        <v>0</v>
      </c>
      <c r="AQ123">
        <f t="shared" si="86"/>
        <v>0</v>
      </c>
      <c r="AR123">
        <f t="shared" si="87"/>
        <v>0</v>
      </c>
      <c r="AS123">
        <f t="shared" si="88"/>
        <v>0</v>
      </c>
      <c r="AT123">
        <f t="shared" si="89"/>
        <v>0</v>
      </c>
      <c r="AU123">
        <f t="shared" si="90"/>
        <v>0</v>
      </c>
      <c r="AV123">
        <f t="shared" si="91"/>
        <v>0</v>
      </c>
      <c r="AW123">
        <f t="shared" si="92"/>
        <v>0</v>
      </c>
      <c r="AX123">
        <f t="shared" si="93"/>
        <v>0</v>
      </c>
      <c r="AZ123">
        <f t="shared" si="94"/>
        <v>0</v>
      </c>
      <c r="BA123">
        <f t="shared" si="95"/>
        <v>0</v>
      </c>
      <c r="BB123">
        <f t="shared" si="96"/>
        <v>0</v>
      </c>
      <c r="BC123">
        <f t="shared" si="97"/>
        <v>0</v>
      </c>
      <c r="BD123">
        <f t="shared" si="98"/>
        <v>0</v>
      </c>
      <c r="BE123">
        <f t="shared" si="99"/>
        <v>0</v>
      </c>
      <c r="BF123">
        <f t="shared" si="100"/>
        <v>0</v>
      </c>
    </row>
    <row r="124" spans="2:58">
      <c r="B124" s="1" t="s">
        <v>120</v>
      </c>
      <c r="C124" s="9">
        <v>50000</v>
      </c>
      <c r="D124" s="9"/>
      <c r="E124" s="1" t="s">
        <v>1</v>
      </c>
      <c r="F124" s="1">
        <v>3</v>
      </c>
      <c r="G124" t="s">
        <v>195</v>
      </c>
      <c r="H124" s="6" t="s">
        <v>823</v>
      </c>
      <c r="I124" s="6" t="s">
        <v>780</v>
      </c>
      <c r="J124">
        <f t="shared" si="101"/>
        <v>0</v>
      </c>
      <c r="K124">
        <f t="shared" si="57"/>
        <v>0</v>
      </c>
      <c r="L124">
        <f t="shared" si="102"/>
        <v>50000</v>
      </c>
      <c r="M124">
        <f t="shared" si="58"/>
        <v>1</v>
      </c>
      <c r="N124">
        <f t="shared" si="103"/>
        <v>0</v>
      </c>
      <c r="O124">
        <f t="shared" si="59"/>
        <v>0</v>
      </c>
      <c r="P124">
        <f t="shared" si="104"/>
        <v>0</v>
      </c>
      <c r="Q124">
        <f t="shared" si="60"/>
        <v>0</v>
      </c>
      <c r="R124">
        <f t="shared" si="61"/>
        <v>0</v>
      </c>
      <c r="S124">
        <f t="shared" si="62"/>
        <v>0</v>
      </c>
      <c r="T124">
        <f t="shared" si="63"/>
        <v>0</v>
      </c>
      <c r="U124">
        <f t="shared" si="64"/>
        <v>0</v>
      </c>
      <c r="V124">
        <f t="shared" si="65"/>
        <v>0</v>
      </c>
      <c r="W124">
        <f t="shared" si="66"/>
        <v>0</v>
      </c>
      <c r="X124">
        <f t="shared" si="67"/>
        <v>0</v>
      </c>
      <c r="Y124">
        <f t="shared" si="68"/>
        <v>0</v>
      </c>
      <c r="Z124">
        <f t="shared" si="69"/>
        <v>0</v>
      </c>
      <c r="AA124">
        <f t="shared" si="70"/>
        <v>0</v>
      </c>
      <c r="AB124">
        <f t="shared" si="71"/>
        <v>0</v>
      </c>
      <c r="AC124">
        <f t="shared" si="72"/>
        <v>0</v>
      </c>
      <c r="AD124">
        <f t="shared" si="73"/>
        <v>0</v>
      </c>
      <c r="AE124">
        <f t="shared" si="74"/>
        <v>0</v>
      </c>
      <c r="AF124">
        <f t="shared" si="75"/>
        <v>0</v>
      </c>
      <c r="AG124">
        <f t="shared" si="76"/>
        <v>0</v>
      </c>
      <c r="AH124">
        <f t="shared" si="77"/>
        <v>0</v>
      </c>
      <c r="AI124">
        <f t="shared" si="78"/>
        <v>0</v>
      </c>
      <c r="AJ124">
        <f t="shared" si="79"/>
        <v>0</v>
      </c>
      <c r="AK124">
        <f t="shared" si="80"/>
        <v>0</v>
      </c>
      <c r="AL124">
        <f t="shared" si="81"/>
        <v>0</v>
      </c>
      <c r="AM124">
        <f t="shared" si="82"/>
        <v>0</v>
      </c>
      <c r="AN124">
        <f t="shared" si="83"/>
        <v>0</v>
      </c>
      <c r="AO124">
        <f t="shared" si="84"/>
        <v>0</v>
      </c>
      <c r="AP124">
        <f t="shared" si="85"/>
        <v>0</v>
      </c>
      <c r="AQ124">
        <f t="shared" si="86"/>
        <v>0</v>
      </c>
      <c r="AR124">
        <f t="shared" si="87"/>
        <v>0</v>
      </c>
      <c r="AS124">
        <f t="shared" si="88"/>
        <v>0</v>
      </c>
      <c r="AT124">
        <f t="shared" si="89"/>
        <v>0</v>
      </c>
      <c r="AU124">
        <f t="shared" si="90"/>
        <v>0</v>
      </c>
      <c r="AV124">
        <f t="shared" si="91"/>
        <v>50000</v>
      </c>
      <c r="AW124">
        <f t="shared" si="92"/>
        <v>0</v>
      </c>
      <c r="AX124">
        <f t="shared" si="93"/>
        <v>0</v>
      </c>
      <c r="AZ124">
        <f t="shared" si="94"/>
        <v>0</v>
      </c>
      <c r="BA124">
        <f t="shared" si="95"/>
        <v>0</v>
      </c>
      <c r="BB124">
        <f t="shared" si="96"/>
        <v>0</v>
      </c>
      <c r="BC124">
        <f t="shared" si="97"/>
        <v>0</v>
      </c>
      <c r="BD124">
        <f t="shared" si="98"/>
        <v>0</v>
      </c>
      <c r="BE124">
        <f t="shared" si="99"/>
        <v>0</v>
      </c>
      <c r="BF124">
        <f t="shared" si="100"/>
        <v>0</v>
      </c>
    </row>
    <row r="125" spans="2:58">
      <c r="B125" s="1" t="s">
        <v>121</v>
      </c>
      <c r="C125" s="9">
        <v>230000</v>
      </c>
      <c r="D125" s="9"/>
      <c r="E125" s="1" t="s">
        <v>1</v>
      </c>
      <c r="F125" s="1">
        <v>3</v>
      </c>
      <c r="G125" t="s">
        <v>178</v>
      </c>
      <c r="H125" s="6" t="s">
        <v>816</v>
      </c>
      <c r="I125" t="s">
        <v>177</v>
      </c>
      <c r="J125">
        <f t="shared" si="101"/>
        <v>0</v>
      </c>
      <c r="K125">
        <f t="shared" si="57"/>
        <v>0</v>
      </c>
      <c r="L125">
        <f t="shared" si="102"/>
        <v>0</v>
      </c>
      <c r="M125">
        <f t="shared" si="58"/>
        <v>0</v>
      </c>
      <c r="N125">
        <f t="shared" si="103"/>
        <v>0</v>
      </c>
      <c r="O125">
        <f t="shared" si="59"/>
        <v>0</v>
      </c>
      <c r="P125">
        <f t="shared" si="104"/>
        <v>230000</v>
      </c>
      <c r="Q125">
        <f t="shared" si="60"/>
        <v>1</v>
      </c>
      <c r="R125">
        <f t="shared" si="61"/>
        <v>0</v>
      </c>
      <c r="S125">
        <f t="shared" si="62"/>
        <v>230000</v>
      </c>
      <c r="T125">
        <f t="shared" si="63"/>
        <v>0</v>
      </c>
      <c r="U125">
        <f t="shared" si="64"/>
        <v>0</v>
      </c>
      <c r="V125">
        <f t="shared" si="65"/>
        <v>0</v>
      </c>
      <c r="W125">
        <f t="shared" si="66"/>
        <v>0</v>
      </c>
      <c r="X125">
        <f t="shared" si="67"/>
        <v>0</v>
      </c>
      <c r="Y125">
        <f t="shared" si="68"/>
        <v>0</v>
      </c>
      <c r="Z125">
        <f t="shared" si="69"/>
        <v>0</v>
      </c>
      <c r="AA125">
        <f t="shared" si="70"/>
        <v>0</v>
      </c>
      <c r="AB125">
        <f t="shared" si="71"/>
        <v>0</v>
      </c>
      <c r="AC125">
        <f t="shared" si="72"/>
        <v>0</v>
      </c>
      <c r="AD125">
        <f t="shared" si="73"/>
        <v>0</v>
      </c>
      <c r="AE125">
        <f t="shared" si="74"/>
        <v>0</v>
      </c>
      <c r="AF125">
        <f t="shared" si="75"/>
        <v>0</v>
      </c>
      <c r="AG125">
        <f t="shared" si="76"/>
        <v>0</v>
      </c>
      <c r="AH125">
        <f t="shared" si="77"/>
        <v>0</v>
      </c>
      <c r="AI125">
        <f t="shared" si="78"/>
        <v>0</v>
      </c>
      <c r="AJ125">
        <f t="shared" si="79"/>
        <v>0</v>
      </c>
      <c r="AK125">
        <f t="shared" si="80"/>
        <v>0</v>
      </c>
      <c r="AL125">
        <f t="shared" si="81"/>
        <v>0</v>
      </c>
      <c r="AM125">
        <f t="shared" si="82"/>
        <v>0</v>
      </c>
      <c r="AN125">
        <f t="shared" si="83"/>
        <v>0</v>
      </c>
      <c r="AO125">
        <f t="shared" si="84"/>
        <v>0</v>
      </c>
      <c r="AP125">
        <f t="shared" si="85"/>
        <v>0</v>
      </c>
      <c r="AQ125">
        <f t="shared" si="86"/>
        <v>0</v>
      </c>
      <c r="AR125">
        <f t="shared" si="87"/>
        <v>0</v>
      </c>
      <c r="AS125">
        <f t="shared" si="88"/>
        <v>0</v>
      </c>
      <c r="AT125">
        <f t="shared" si="89"/>
        <v>0</v>
      </c>
      <c r="AU125">
        <f t="shared" si="90"/>
        <v>0</v>
      </c>
      <c r="AV125">
        <f t="shared" si="91"/>
        <v>0</v>
      </c>
      <c r="AW125">
        <f t="shared" si="92"/>
        <v>0</v>
      </c>
      <c r="AX125">
        <f t="shared" si="93"/>
        <v>0</v>
      </c>
      <c r="AZ125">
        <f t="shared" si="94"/>
        <v>0</v>
      </c>
      <c r="BA125">
        <f t="shared" si="95"/>
        <v>0</v>
      </c>
      <c r="BB125">
        <f t="shared" si="96"/>
        <v>0</v>
      </c>
      <c r="BC125">
        <f t="shared" si="97"/>
        <v>0</v>
      </c>
      <c r="BD125">
        <f t="shared" si="98"/>
        <v>0</v>
      </c>
      <c r="BE125">
        <f t="shared" si="99"/>
        <v>0</v>
      </c>
      <c r="BF125">
        <f t="shared" si="100"/>
        <v>0</v>
      </c>
    </row>
    <row r="126" spans="2:58">
      <c r="B126" s="1" t="s">
        <v>122</v>
      </c>
      <c r="C126" s="9">
        <v>145000</v>
      </c>
      <c r="D126" s="9"/>
      <c r="E126" s="1" t="s">
        <v>1</v>
      </c>
      <c r="F126" s="1">
        <v>3</v>
      </c>
      <c r="G126" t="s">
        <v>192</v>
      </c>
      <c r="H126" s="6" t="s">
        <v>844</v>
      </c>
      <c r="I126" s="6" t="s">
        <v>177</v>
      </c>
      <c r="J126">
        <f t="shared" si="101"/>
        <v>0</v>
      </c>
      <c r="K126">
        <f t="shared" si="57"/>
        <v>0</v>
      </c>
      <c r="L126">
        <f t="shared" si="102"/>
        <v>0</v>
      </c>
      <c r="M126">
        <f t="shared" si="58"/>
        <v>0</v>
      </c>
      <c r="N126">
        <f t="shared" si="103"/>
        <v>0</v>
      </c>
      <c r="O126">
        <f t="shared" si="59"/>
        <v>0</v>
      </c>
      <c r="P126">
        <f t="shared" si="104"/>
        <v>145000</v>
      </c>
      <c r="Q126">
        <f t="shared" si="60"/>
        <v>1</v>
      </c>
      <c r="R126">
        <f t="shared" si="61"/>
        <v>0</v>
      </c>
      <c r="S126">
        <f t="shared" si="62"/>
        <v>0</v>
      </c>
      <c r="T126">
        <f t="shared" si="63"/>
        <v>0</v>
      </c>
      <c r="U126">
        <f t="shared" si="64"/>
        <v>0</v>
      </c>
      <c r="V126">
        <f t="shared" si="65"/>
        <v>0</v>
      </c>
      <c r="W126">
        <f t="shared" si="66"/>
        <v>0</v>
      </c>
      <c r="X126">
        <f t="shared" si="67"/>
        <v>0</v>
      </c>
      <c r="Y126">
        <f t="shared" si="68"/>
        <v>0</v>
      </c>
      <c r="Z126">
        <f t="shared" si="69"/>
        <v>0</v>
      </c>
      <c r="AA126">
        <f t="shared" si="70"/>
        <v>0</v>
      </c>
      <c r="AB126">
        <f t="shared" si="71"/>
        <v>0</v>
      </c>
      <c r="AC126">
        <f t="shared" si="72"/>
        <v>0</v>
      </c>
      <c r="AD126">
        <f t="shared" si="73"/>
        <v>0</v>
      </c>
      <c r="AE126">
        <f t="shared" si="74"/>
        <v>0</v>
      </c>
      <c r="AF126">
        <f t="shared" si="75"/>
        <v>0</v>
      </c>
      <c r="AG126">
        <f t="shared" si="76"/>
        <v>0</v>
      </c>
      <c r="AH126">
        <f t="shared" si="77"/>
        <v>0</v>
      </c>
      <c r="AI126">
        <f t="shared" si="78"/>
        <v>0</v>
      </c>
      <c r="AJ126">
        <f t="shared" si="79"/>
        <v>0</v>
      </c>
      <c r="AK126">
        <f t="shared" si="80"/>
        <v>0</v>
      </c>
      <c r="AL126">
        <f t="shared" si="81"/>
        <v>0</v>
      </c>
      <c r="AM126">
        <f t="shared" si="82"/>
        <v>0</v>
      </c>
      <c r="AN126">
        <f t="shared" si="83"/>
        <v>0</v>
      </c>
      <c r="AO126">
        <f t="shared" si="84"/>
        <v>0</v>
      </c>
      <c r="AP126">
        <f t="shared" si="85"/>
        <v>0</v>
      </c>
      <c r="AQ126">
        <f t="shared" si="86"/>
        <v>0</v>
      </c>
      <c r="AR126">
        <f t="shared" si="87"/>
        <v>0</v>
      </c>
      <c r="AS126">
        <f t="shared" si="88"/>
        <v>0</v>
      </c>
      <c r="AT126">
        <f t="shared" si="89"/>
        <v>145000</v>
      </c>
      <c r="AU126">
        <f t="shared" si="90"/>
        <v>0</v>
      </c>
      <c r="AV126">
        <f t="shared" si="91"/>
        <v>0</v>
      </c>
      <c r="AW126">
        <f t="shared" si="92"/>
        <v>0</v>
      </c>
      <c r="AX126">
        <f t="shared" si="93"/>
        <v>0</v>
      </c>
      <c r="AZ126">
        <f t="shared" si="94"/>
        <v>0</v>
      </c>
      <c r="BA126">
        <f t="shared" si="95"/>
        <v>0</v>
      </c>
      <c r="BB126">
        <f t="shared" si="96"/>
        <v>0</v>
      </c>
      <c r="BC126">
        <f t="shared" si="97"/>
        <v>0</v>
      </c>
      <c r="BD126">
        <f t="shared" si="98"/>
        <v>0</v>
      </c>
      <c r="BE126">
        <f t="shared" si="99"/>
        <v>0</v>
      </c>
      <c r="BF126">
        <f t="shared" si="100"/>
        <v>0</v>
      </c>
    </row>
    <row r="127" spans="2:58" ht="30">
      <c r="B127" s="1" t="s">
        <v>123</v>
      </c>
      <c r="C127" s="9">
        <v>360000</v>
      </c>
      <c r="D127" s="9"/>
      <c r="E127" s="1" t="s">
        <v>1</v>
      </c>
      <c r="F127" s="1">
        <v>3</v>
      </c>
      <c r="G127" t="s">
        <v>191</v>
      </c>
      <c r="H127" s="6" t="s">
        <v>813</v>
      </c>
      <c r="I127" s="6" t="s">
        <v>780</v>
      </c>
      <c r="J127">
        <f t="shared" si="101"/>
        <v>0</v>
      </c>
      <c r="K127">
        <f t="shared" si="57"/>
        <v>0</v>
      </c>
      <c r="L127">
        <f t="shared" si="102"/>
        <v>360000</v>
      </c>
      <c r="M127">
        <f t="shared" si="58"/>
        <v>1</v>
      </c>
      <c r="N127">
        <f t="shared" si="103"/>
        <v>0</v>
      </c>
      <c r="O127">
        <f t="shared" si="59"/>
        <v>0</v>
      </c>
      <c r="P127">
        <f t="shared" si="104"/>
        <v>0</v>
      </c>
      <c r="Q127">
        <f t="shared" si="60"/>
        <v>0</v>
      </c>
      <c r="R127">
        <f t="shared" si="61"/>
        <v>0</v>
      </c>
      <c r="S127">
        <f t="shared" si="62"/>
        <v>0</v>
      </c>
      <c r="T127">
        <f t="shared" si="63"/>
        <v>0</v>
      </c>
      <c r="U127">
        <f t="shared" si="64"/>
        <v>0</v>
      </c>
      <c r="V127">
        <f t="shared" si="65"/>
        <v>0</v>
      </c>
      <c r="W127">
        <f t="shared" si="66"/>
        <v>0</v>
      </c>
      <c r="X127">
        <f t="shared" si="67"/>
        <v>0</v>
      </c>
      <c r="Y127">
        <f t="shared" si="68"/>
        <v>0</v>
      </c>
      <c r="Z127">
        <f t="shared" si="69"/>
        <v>0</v>
      </c>
      <c r="AA127">
        <f t="shared" si="70"/>
        <v>0</v>
      </c>
      <c r="AB127">
        <f t="shared" si="71"/>
        <v>0</v>
      </c>
      <c r="AC127">
        <f t="shared" si="72"/>
        <v>0</v>
      </c>
      <c r="AD127">
        <f t="shared" si="73"/>
        <v>0</v>
      </c>
      <c r="AE127">
        <f t="shared" si="74"/>
        <v>0</v>
      </c>
      <c r="AF127">
        <f t="shared" si="75"/>
        <v>0</v>
      </c>
      <c r="AG127">
        <f t="shared" si="76"/>
        <v>0</v>
      </c>
      <c r="AH127">
        <f t="shared" si="77"/>
        <v>0</v>
      </c>
      <c r="AI127">
        <f t="shared" si="78"/>
        <v>0</v>
      </c>
      <c r="AJ127">
        <f t="shared" si="79"/>
        <v>0</v>
      </c>
      <c r="AK127">
        <f t="shared" si="80"/>
        <v>0</v>
      </c>
      <c r="AL127">
        <f t="shared" si="81"/>
        <v>0</v>
      </c>
      <c r="AM127">
        <f t="shared" si="82"/>
        <v>0</v>
      </c>
      <c r="AN127">
        <f t="shared" si="83"/>
        <v>0</v>
      </c>
      <c r="AO127">
        <f t="shared" si="84"/>
        <v>0</v>
      </c>
      <c r="AP127">
        <f t="shared" si="85"/>
        <v>360000</v>
      </c>
      <c r="AQ127">
        <f t="shared" si="86"/>
        <v>0</v>
      </c>
      <c r="AR127">
        <f t="shared" si="87"/>
        <v>0</v>
      </c>
      <c r="AS127">
        <f t="shared" si="88"/>
        <v>0</v>
      </c>
      <c r="AT127">
        <f t="shared" si="89"/>
        <v>0</v>
      </c>
      <c r="AU127">
        <f t="shared" si="90"/>
        <v>0</v>
      </c>
      <c r="AV127">
        <f t="shared" si="91"/>
        <v>0</v>
      </c>
      <c r="AW127">
        <f t="shared" si="92"/>
        <v>0</v>
      </c>
      <c r="AX127">
        <f t="shared" si="93"/>
        <v>0</v>
      </c>
      <c r="AZ127">
        <f t="shared" si="94"/>
        <v>0</v>
      </c>
      <c r="BA127">
        <f t="shared" si="95"/>
        <v>0</v>
      </c>
      <c r="BB127">
        <f t="shared" si="96"/>
        <v>0</v>
      </c>
      <c r="BC127">
        <f t="shared" si="97"/>
        <v>0</v>
      </c>
      <c r="BD127">
        <f t="shared" si="98"/>
        <v>0</v>
      </c>
      <c r="BE127">
        <f t="shared" si="99"/>
        <v>0</v>
      </c>
      <c r="BF127">
        <f t="shared" si="100"/>
        <v>0</v>
      </c>
    </row>
    <row r="128" spans="2:58">
      <c r="B128" s="1" t="s">
        <v>124</v>
      </c>
      <c r="C128" s="9">
        <v>350000</v>
      </c>
      <c r="D128" s="9"/>
      <c r="E128" s="1" t="s">
        <v>1</v>
      </c>
      <c r="F128" s="1">
        <v>3</v>
      </c>
      <c r="G128" t="s">
        <v>191</v>
      </c>
      <c r="H128" s="6" t="s">
        <v>813</v>
      </c>
      <c r="I128" s="6" t="s">
        <v>780</v>
      </c>
      <c r="J128">
        <f t="shared" si="101"/>
        <v>0</v>
      </c>
      <c r="K128">
        <f t="shared" si="57"/>
        <v>0</v>
      </c>
      <c r="L128">
        <f t="shared" si="102"/>
        <v>350000</v>
      </c>
      <c r="M128">
        <f t="shared" si="58"/>
        <v>1</v>
      </c>
      <c r="N128">
        <f t="shared" si="103"/>
        <v>0</v>
      </c>
      <c r="O128">
        <f t="shared" si="59"/>
        <v>0</v>
      </c>
      <c r="P128">
        <f t="shared" si="104"/>
        <v>0</v>
      </c>
      <c r="Q128">
        <f t="shared" si="60"/>
        <v>0</v>
      </c>
      <c r="R128">
        <f t="shared" si="61"/>
        <v>0</v>
      </c>
      <c r="S128">
        <f t="shared" si="62"/>
        <v>0</v>
      </c>
      <c r="T128">
        <f t="shared" si="63"/>
        <v>0</v>
      </c>
      <c r="U128">
        <f t="shared" si="64"/>
        <v>0</v>
      </c>
      <c r="V128">
        <f t="shared" si="65"/>
        <v>0</v>
      </c>
      <c r="W128">
        <f t="shared" si="66"/>
        <v>0</v>
      </c>
      <c r="X128">
        <f t="shared" si="67"/>
        <v>0</v>
      </c>
      <c r="Y128">
        <f t="shared" si="68"/>
        <v>0</v>
      </c>
      <c r="Z128">
        <f t="shared" si="69"/>
        <v>0</v>
      </c>
      <c r="AA128">
        <f t="shared" si="70"/>
        <v>0</v>
      </c>
      <c r="AB128">
        <f t="shared" si="71"/>
        <v>0</v>
      </c>
      <c r="AC128">
        <f t="shared" si="72"/>
        <v>0</v>
      </c>
      <c r="AD128">
        <f t="shared" si="73"/>
        <v>0</v>
      </c>
      <c r="AE128">
        <f t="shared" si="74"/>
        <v>0</v>
      </c>
      <c r="AF128">
        <f t="shared" si="75"/>
        <v>0</v>
      </c>
      <c r="AG128">
        <f t="shared" si="76"/>
        <v>0</v>
      </c>
      <c r="AH128">
        <f t="shared" si="77"/>
        <v>0</v>
      </c>
      <c r="AI128">
        <f t="shared" si="78"/>
        <v>0</v>
      </c>
      <c r="AJ128">
        <f t="shared" si="79"/>
        <v>0</v>
      </c>
      <c r="AK128">
        <f t="shared" si="80"/>
        <v>0</v>
      </c>
      <c r="AL128">
        <f t="shared" si="81"/>
        <v>0</v>
      </c>
      <c r="AM128">
        <f t="shared" si="82"/>
        <v>0</v>
      </c>
      <c r="AN128">
        <f t="shared" si="83"/>
        <v>0</v>
      </c>
      <c r="AO128">
        <f t="shared" si="84"/>
        <v>0</v>
      </c>
      <c r="AP128">
        <f t="shared" si="85"/>
        <v>350000</v>
      </c>
      <c r="AQ128">
        <f t="shared" si="86"/>
        <v>0</v>
      </c>
      <c r="AR128">
        <f t="shared" si="87"/>
        <v>0</v>
      </c>
      <c r="AS128">
        <f t="shared" si="88"/>
        <v>0</v>
      </c>
      <c r="AT128">
        <f t="shared" si="89"/>
        <v>0</v>
      </c>
      <c r="AU128">
        <f t="shared" si="90"/>
        <v>0</v>
      </c>
      <c r="AV128">
        <f t="shared" si="91"/>
        <v>0</v>
      </c>
      <c r="AW128">
        <f t="shared" si="92"/>
        <v>0</v>
      </c>
      <c r="AX128">
        <f t="shared" si="93"/>
        <v>0</v>
      </c>
      <c r="AZ128">
        <f t="shared" si="94"/>
        <v>0</v>
      </c>
      <c r="BA128">
        <f t="shared" si="95"/>
        <v>0</v>
      </c>
      <c r="BB128">
        <f t="shared" si="96"/>
        <v>0</v>
      </c>
      <c r="BC128">
        <f t="shared" si="97"/>
        <v>0</v>
      </c>
      <c r="BD128">
        <f t="shared" si="98"/>
        <v>0</v>
      </c>
      <c r="BE128">
        <f t="shared" si="99"/>
        <v>0</v>
      </c>
      <c r="BF128">
        <f t="shared" si="100"/>
        <v>0</v>
      </c>
    </row>
    <row r="129" spans="2:58">
      <c r="B129" s="1" t="s">
        <v>72</v>
      </c>
      <c r="C129" s="9">
        <v>150000</v>
      </c>
      <c r="D129" s="9"/>
      <c r="E129" s="1" t="s">
        <v>1</v>
      </c>
      <c r="F129" s="1">
        <v>3</v>
      </c>
      <c r="G129" t="s">
        <v>827</v>
      </c>
      <c r="H129" s="6" t="s">
        <v>828</v>
      </c>
      <c r="I129" s="6" t="s">
        <v>177</v>
      </c>
      <c r="J129">
        <f t="shared" si="101"/>
        <v>0</v>
      </c>
      <c r="K129">
        <f t="shared" si="57"/>
        <v>0</v>
      </c>
      <c r="L129">
        <f t="shared" si="102"/>
        <v>0</v>
      </c>
      <c r="M129">
        <f t="shared" si="58"/>
        <v>0</v>
      </c>
      <c r="N129">
        <f t="shared" si="103"/>
        <v>0</v>
      </c>
      <c r="O129">
        <f t="shared" si="59"/>
        <v>0</v>
      </c>
      <c r="P129">
        <f t="shared" si="104"/>
        <v>150000</v>
      </c>
      <c r="Q129">
        <f t="shared" si="60"/>
        <v>1</v>
      </c>
      <c r="R129">
        <f t="shared" si="61"/>
        <v>0</v>
      </c>
      <c r="S129">
        <f t="shared" si="62"/>
        <v>0</v>
      </c>
      <c r="T129">
        <f t="shared" si="63"/>
        <v>0</v>
      </c>
      <c r="U129">
        <f t="shared" si="64"/>
        <v>0</v>
      </c>
      <c r="V129">
        <f t="shared" si="65"/>
        <v>0</v>
      </c>
      <c r="W129">
        <f t="shared" si="66"/>
        <v>0</v>
      </c>
      <c r="X129">
        <f t="shared" si="67"/>
        <v>0</v>
      </c>
      <c r="Y129">
        <f t="shared" si="68"/>
        <v>0</v>
      </c>
      <c r="Z129">
        <f t="shared" si="69"/>
        <v>0</v>
      </c>
      <c r="AA129">
        <f t="shared" si="70"/>
        <v>0</v>
      </c>
      <c r="AB129">
        <f t="shared" si="71"/>
        <v>0</v>
      </c>
      <c r="AC129">
        <f t="shared" si="72"/>
        <v>0</v>
      </c>
      <c r="AD129">
        <f t="shared" si="73"/>
        <v>0</v>
      </c>
      <c r="AE129">
        <f t="shared" si="74"/>
        <v>0</v>
      </c>
      <c r="AF129">
        <f t="shared" si="75"/>
        <v>0</v>
      </c>
      <c r="AG129">
        <f t="shared" si="76"/>
        <v>0</v>
      </c>
      <c r="AH129">
        <f t="shared" si="77"/>
        <v>0</v>
      </c>
      <c r="AI129">
        <f t="shared" si="78"/>
        <v>0</v>
      </c>
      <c r="AJ129">
        <f t="shared" si="79"/>
        <v>0</v>
      </c>
      <c r="AK129">
        <f t="shared" si="80"/>
        <v>0</v>
      </c>
      <c r="AL129">
        <f t="shared" si="81"/>
        <v>0</v>
      </c>
      <c r="AM129">
        <f t="shared" si="82"/>
        <v>0</v>
      </c>
      <c r="AN129">
        <f t="shared" si="83"/>
        <v>0</v>
      </c>
      <c r="AO129">
        <f t="shared" si="84"/>
        <v>0</v>
      </c>
      <c r="AP129">
        <f t="shared" si="85"/>
        <v>0</v>
      </c>
      <c r="AQ129">
        <f t="shared" si="86"/>
        <v>0</v>
      </c>
      <c r="AR129">
        <f t="shared" si="87"/>
        <v>0</v>
      </c>
      <c r="AS129">
        <f t="shared" si="88"/>
        <v>0</v>
      </c>
      <c r="AT129">
        <f t="shared" si="89"/>
        <v>0</v>
      </c>
      <c r="AU129">
        <f t="shared" si="90"/>
        <v>0</v>
      </c>
      <c r="AV129">
        <f t="shared" si="91"/>
        <v>0</v>
      </c>
      <c r="AW129">
        <f t="shared" si="92"/>
        <v>0</v>
      </c>
      <c r="AX129">
        <f t="shared" si="93"/>
        <v>150000</v>
      </c>
      <c r="AZ129">
        <f t="shared" si="94"/>
        <v>0</v>
      </c>
      <c r="BA129">
        <f t="shared" si="95"/>
        <v>0</v>
      </c>
      <c r="BB129">
        <f t="shared" si="96"/>
        <v>0</v>
      </c>
      <c r="BC129">
        <f t="shared" si="97"/>
        <v>0</v>
      </c>
      <c r="BD129">
        <f t="shared" si="98"/>
        <v>0</v>
      </c>
      <c r="BE129">
        <f t="shared" si="99"/>
        <v>0</v>
      </c>
      <c r="BF129">
        <f t="shared" si="100"/>
        <v>0</v>
      </c>
    </row>
    <row r="130" spans="2:58" ht="30">
      <c r="B130" s="1" t="s">
        <v>125</v>
      </c>
      <c r="C130" s="9">
        <v>42000</v>
      </c>
      <c r="D130" s="9"/>
      <c r="E130" s="1" t="s">
        <v>1</v>
      </c>
      <c r="F130" s="1">
        <v>3</v>
      </c>
      <c r="G130" t="s">
        <v>192</v>
      </c>
      <c r="H130" s="5" t="s">
        <v>844</v>
      </c>
      <c r="I130" t="s">
        <v>177</v>
      </c>
      <c r="J130">
        <f t="shared" si="101"/>
        <v>0</v>
      </c>
      <c r="K130">
        <f t="shared" si="57"/>
        <v>0</v>
      </c>
      <c r="L130">
        <f t="shared" si="102"/>
        <v>0</v>
      </c>
      <c r="M130">
        <f t="shared" si="58"/>
        <v>0</v>
      </c>
      <c r="N130">
        <f t="shared" si="103"/>
        <v>0</v>
      </c>
      <c r="O130">
        <f t="shared" si="59"/>
        <v>0</v>
      </c>
      <c r="P130">
        <f t="shared" si="104"/>
        <v>42000</v>
      </c>
      <c r="Q130">
        <f t="shared" si="60"/>
        <v>1</v>
      </c>
      <c r="R130">
        <f t="shared" si="61"/>
        <v>0</v>
      </c>
      <c r="S130">
        <f t="shared" si="62"/>
        <v>0</v>
      </c>
      <c r="T130">
        <f t="shared" si="63"/>
        <v>0</v>
      </c>
      <c r="U130">
        <f t="shared" si="64"/>
        <v>0</v>
      </c>
      <c r="V130">
        <f t="shared" si="65"/>
        <v>0</v>
      </c>
      <c r="W130">
        <f t="shared" si="66"/>
        <v>0</v>
      </c>
      <c r="X130">
        <f t="shared" si="67"/>
        <v>0</v>
      </c>
      <c r="Y130">
        <f t="shared" si="68"/>
        <v>0</v>
      </c>
      <c r="Z130">
        <f t="shared" si="69"/>
        <v>0</v>
      </c>
      <c r="AA130">
        <f t="shared" si="70"/>
        <v>0</v>
      </c>
      <c r="AB130">
        <f t="shared" si="71"/>
        <v>0</v>
      </c>
      <c r="AC130">
        <f t="shared" si="72"/>
        <v>0</v>
      </c>
      <c r="AD130">
        <f t="shared" si="73"/>
        <v>0</v>
      </c>
      <c r="AE130">
        <f t="shared" si="74"/>
        <v>0</v>
      </c>
      <c r="AF130">
        <f t="shared" si="75"/>
        <v>0</v>
      </c>
      <c r="AG130">
        <f t="shared" si="76"/>
        <v>0</v>
      </c>
      <c r="AH130">
        <f t="shared" si="77"/>
        <v>0</v>
      </c>
      <c r="AI130">
        <f t="shared" si="78"/>
        <v>0</v>
      </c>
      <c r="AJ130">
        <f t="shared" si="79"/>
        <v>0</v>
      </c>
      <c r="AK130">
        <f t="shared" si="80"/>
        <v>0</v>
      </c>
      <c r="AL130">
        <f t="shared" si="81"/>
        <v>0</v>
      </c>
      <c r="AM130">
        <f t="shared" si="82"/>
        <v>0</v>
      </c>
      <c r="AN130">
        <f t="shared" si="83"/>
        <v>0</v>
      </c>
      <c r="AO130">
        <f t="shared" si="84"/>
        <v>0</v>
      </c>
      <c r="AP130">
        <f t="shared" si="85"/>
        <v>0</v>
      </c>
      <c r="AQ130">
        <f t="shared" si="86"/>
        <v>0</v>
      </c>
      <c r="AR130">
        <f t="shared" si="87"/>
        <v>0</v>
      </c>
      <c r="AS130">
        <f t="shared" si="88"/>
        <v>0</v>
      </c>
      <c r="AT130">
        <f t="shared" si="89"/>
        <v>42000</v>
      </c>
      <c r="AU130">
        <f t="shared" si="90"/>
        <v>0</v>
      </c>
      <c r="AV130">
        <f t="shared" si="91"/>
        <v>0</v>
      </c>
      <c r="AW130">
        <f t="shared" si="92"/>
        <v>0</v>
      </c>
      <c r="AX130">
        <f t="shared" si="93"/>
        <v>0</v>
      </c>
      <c r="AZ130">
        <f t="shared" si="94"/>
        <v>0</v>
      </c>
      <c r="BA130">
        <f t="shared" si="95"/>
        <v>0</v>
      </c>
      <c r="BB130">
        <f t="shared" si="96"/>
        <v>0</v>
      </c>
      <c r="BC130">
        <f t="shared" si="97"/>
        <v>0</v>
      </c>
      <c r="BD130">
        <f t="shared" si="98"/>
        <v>0</v>
      </c>
      <c r="BE130">
        <f t="shared" si="99"/>
        <v>0</v>
      </c>
      <c r="BF130">
        <f t="shared" si="100"/>
        <v>0</v>
      </c>
    </row>
    <row r="131" spans="2:58">
      <c r="B131" s="1" t="s">
        <v>6</v>
      </c>
      <c r="C131" s="9">
        <v>20000</v>
      </c>
      <c r="D131" s="9"/>
      <c r="E131" s="1" t="s">
        <v>1</v>
      </c>
      <c r="F131" s="1">
        <v>3</v>
      </c>
      <c r="G131" t="s">
        <v>187</v>
      </c>
      <c r="H131" s="6" t="s">
        <v>825</v>
      </c>
      <c r="I131" s="6" t="s">
        <v>177</v>
      </c>
      <c r="J131">
        <f t="shared" si="101"/>
        <v>0</v>
      </c>
      <c r="K131">
        <f t="shared" si="57"/>
        <v>0</v>
      </c>
      <c r="L131">
        <f t="shared" si="102"/>
        <v>0</v>
      </c>
      <c r="M131">
        <f t="shared" si="58"/>
        <v>0</v>
      </c>
      <c r="N131">
        <f t="shared" si="103"/>
        <v>0</v>
      </c>
      <c r="O131">
        <f t="shared" si="59"/>
        <v>0</v>
      </c>
      <c r="P131">
        <f t="shared" si="104"/>
        <v>20000</v>
      </c>
      <c r="Q131">
        <f t="shared" si="60"/>
        <v>1</v>
      </c>
      <c r="R131">
        <f t="shared" si="61"/>
        <v>0</v>
      </c>
      <c r="S131">
        <f t="shared" si="62"/>
        <v>0</v>
      </c>
      <c r="T131">
        <f t="shared" si="63"/>
        <v>0</v>
      </c>
      <c r="U131">
        <f t="shared" si="64"/>
        <v>0</v>
      </c>
      <c r="V131">
        <f t="shared" si="65"/>
        <v>0</v>
      </c>
      <c r="W131">
        <f t="shared" si="66"/>
        <v>0</v>
      </c>
      <c r="X131">
        <f t="shared" si="67"/>
        <v>0</v>
      </c>
      <c r="Y131">
        <f t="shared" si="68"/>
        <v>0</v>
      </c>
      <c r="Z131">
        <f t="shared" si="69"/>
        <v>20000</v>
      </c>
      <c r="AA131">
        <f t="shared" si="70"/>
        <v>0</v>
      </c>
      <c r="AB131">
        <f t="shared" si="71"/>
        <v>0</v>
      </c>
      <c r="AC131">
        <f t="shared" si="72"/>
        <v>0</v>
      </c>
      <c r="AD131">
        <f t="shared" si="73"/>
        <v>0</v>
      </c>
      <c r="AE131">
        <f t="shared" si="74"/>
        <v>0</v>
      </c>
      <c r="AF131">
        <f t="shared" si="75"/>
        <v>0</v>
      </c>
      <c r="AG131">
        <f t="shared" si="76"/>
        <v>0</v>
      </c>
      <c r="AH131">
        <f t="shared" si="77"/>
        <v>0</v>
      </c>
      <c r="AI131">
        <f t="shared" si="78"/>
        <v>0</v>
      </c>
      <c r="AJ131">
        <f t="shared" si="79"/>
        <v>0</v>
      </c>
      <c r="AK131">
        <f t="shared" si="80"/>
        <v>0</v>
      </c>
      <c r="AL131">
        <f t="shared" si="81"/>
        <v>0</v>
      </c>
      <c r="AM131">
        <f t="shared" si="82"/>
        <v>0</v>
      </c>
      <c r="AN131">
        <f t="shared" si="83"/>
        <v>0</v>
      </c>
      <c r="AO131">
        <f t="shared" si="84"/>
        <v>0</v>
      </c>
      <c r="AP131">
        <f t="shared" si="85"/>
        <v>0</v>
      </c>
      <c r="AQ131">
        <f t="shared" si="86"/>
        <v>0</v>
      </c>
      <c r="AR131">
        <f t="shared" si="87"/>
        <v>0</v>
      </c>
      <c r="AS131">
        <f t="shared" si="88"/>
        <v>0</v>
      </c>
      <c r="AT131">
        <f t="shared" si="89"/>
        <v>0</v>
      </c>
      <c r="AU131">
        <f t="shared" si="90"/>
        <v>0</v>
      </c>
      <c r="AV131">
        <f t="shared" si="91"/>
        <v>0</v>
      </c>
      <c r="AW131">
        <f t="shared" si="92"/>
        <v>0</v>
      </c>
      <c r="AX131">
        <f t="shared" si="93"/>
        <v>0</v>
      </c>
      <c r="AZ131">
        <f t="shared" si="94"/>
        <v>0</v>
      </c>
      <c r="BA131">
        <f t="shared" si="95"/>
        <v>0</v>
      </c>
      <c r="BB131">
        <f t="shared" si="96"/>
        <v>0</v>
      </c>
      <c r="BC131">
        <f t="shared" si="97"/>
        <v>0</v>
      </c>
      <c r="BD131">
        <f t="shared" si="98"/>
        <v>0</v>
      </c>
      <c r="BE131">
        <f t="shared" si="99"/>
        <v>0</v>
      </c>
      <c r="BF131">
        <f t="shared" si="100"/>
        <v>0</v>
      </c>
    </row>
    <row r="132" spans="2:58">
      <c r="B132" s="1" t="s">
        <v>126</v>
      </c>
      <c r="C132" s="9">
        <v>32220</v>
      </c>
      <c r="D132" s="9"/>
      <c r="E132" s="1" t="s">
        <v>1</v>
      </c>
      <c r="F132" s="1">
        <v>3</v>
      </c>
      <c r="G132" t="s">
        <v>184</v>
      </c>
      <c r="H132" s="5" t="s">
        <v>832</v>
      </c>
      <c r="I132" s="6" t="s">
        <v>794</v>
      </c>
      <c r="J132">
        <f t="shared" si="101"/>
        <v>32220</v>
      </c>
      <c r="K132">
        <f t="shared" si="57"/>
        <v>1</v>
      </c>
      <c r="L132">
        <f t="shared" si="102"/>
        <v>0</v>
      </c>
      <c r="M132">
        <f t="shared" si="58"/>
        <v>0</v>
      </c>
      <c r="N132">
        <f t="shared" si="103"/>
        <v>0</v>
      </c>
      <c r="O132">
        <f t="shared" si="59"/>
        <v>0</v>
      </c>
      <c r="P132">
        <f t="shared" si="104"/>
        <v>0</v>
      </c>
      <c r="Q132">
        <f t="shared" si="60"/>
        <v>0</v>
      </c>
      <c r="R132">
        <f t="shared" si="61"/>
        <v>0</v>
      </c>
      <c r="S132">
        <f t="shared" si="62"/>
        <v>0</v>
      </c>
      <c r="T132">
        <f t="shared" si="63"/>
        <v>0</v>
      </c>
      <c r="U132">
        <f t="shared" si="64"/>
        <v>0</v>
      </c>
      <c r="V132">
        <f t="shared" si="65"/>
        <v>0</v>
      </c>
      <c r="W132">
        <f t="shared" si="66"/>
        <v>0</v>
      </c>
      <c r="X132">
        <f t="shared" si="67"/>
        <v>0</v>
      </c>
      <c r="Y132">
        <f t="shared" si="68"/>
        <v>32220</v>
      </c>
      <c r="Z132">
        <f t="shared" si="69"/>
        <v>0</v>
      </c>
      <c r="AA132">
        <f t="shared" si="70"/>
        <v>0</v>
      </c>
      <c r="AB132">
        <f t="shared" si="71"/>
        <v>0</v>
      </c>
      <c r="AC132">
        <f t="shared" si="72"/>
        <v>0</v>
      </c>
      <c r="AD132">
        <f t="shared" si="73"/>
        <v>0</v>
      </c>
      <c r="AE132">
        <f t="shared" si="74"/>
        <v>0</v>
      </c>
      <c r="AF132">
        <f t="shared" si="75"/>
        <v>0</v>
      </c>
      <c r="AG132">
        <f t="shared" si="76"/>
        <v>0</v>
      </c>
      <c r="AH132">
        <f t="shared" si="77"/>
        <v>0</v>
      </c>
      <c r="AI132">
        <f t="shared" si="78"/>
        <v>0</v>
      </c>
      <c r="AJ132">
        <f t="shared" si="79"/>
        <v>0</v>
      </c>
      <c r="AK132">
        <f t="shared" si="80"/>
        <v>0</v>
      </c>
      <c r="AL132">
        <f t="shared" si="81"/>
        <v>0</v>
      </c>
      <c r="AM132">
        <f t="shared" si="82"/>
        <v>0</v>
      </c>
      <c r="AN132">
        <f t="shared" si="83"/>
        <v>0</v>
      </c>
      <c r="AO132">
        <f t="shared" si="84"/>
        <v>0</v>
      </c>
      <c r="AP132">
        <f t="shared" si="85"/>
        <v>0</v>
      </c>
      <c r="AQ132">
        <f t="shared" si="86"/>
        <v>0</v>
      </c>
      <c r="AR132">
        <f t="shared" si="87"/>
        <v>0</v>
      </c>
      <c r="AS132">
        <f t="shared" si="88"/>
        <v>0</v>
      </c>
      <c r="AT132">
        <f t="shared" si="89"/>
        <v>0</v>
      </c>
      <c r="AU132">
        <f t="shared" si="90"/>
        <v>0</v>
      </c>
      <c r="AV132">
        <f t="shared" si="91"/>
        <v>0</v>
      </c>
      <c r="AW132">
        <f t="shared" si="92"/>
        <v>0</v>
      </c>
      <c r="AX132">
        <f t="shared" si="93"/>
        <v>0</v>
      </c>
      <c r="AZ132">
        <f t="shared" si="94"/>
        <v>0</v>
      </c>
      <c r="BA132">
        <f t="shared" si="95"/>
        <v>0</v>
      </c>
      <c r="BB132">
        <f t="shared" si="96"/>
        <v>0</v>
      </c>
      <c r="BC132">
        <f t="shared" si="97"/>
        <v>0</v>
      </c>
      <c r="BD132">
        <f t="shared" si="98"/>
        <v>0</v>
      </c>
      <c r="BE132">
        <f t="shared" si="99"/>
        <v>0</v>
      </c>
      <c r="BF132">
        <f t="shared" si="100"/>
        <v>0</v>
      </c>
    </row>
    <row r="133" spans="2:58" ht="30">
      <c r="B133" s="1" t="s">
        <v>127</v>
      </c>
      <c r="C133" s="9">
        <v>35000</v>
      </c>
      <c r="D133" s="9"/>
      <c r="E133" s="1" t="s">
        <v>1</v>
      </c>
      <c r="F133" s="1">
        <v>3</v>
      </c>
      <c r="G133" t="s">
        <v>817</v>
      </c>
      <c r="H133" s="6" t="s">
        <v>818</v>
      </c>
      <c r="I133" s="6" t="s">
        <v>780</v>
      </c>
      <c r="J133">
        <f t="shared" si="101"/>
        <v>0</v>
      </c>
      <c r="K133">
        <f t="shared" si="57"/>
        <v>0</v>
      </c>
      <c r="L133">
        <f t="shared" si="102"/>
        <v>35000</v>
      </c>
      <c r="M133">
        <f t="shared" si="58"/>
        <v>1</v>
      </c>
      <c r="N133">
        <f t="shared" si="103"/>
        <v>0</v>
      </c>
      <c r="O133">
        <f t="shared" si="59"/>
        <v>0</v>
      </c>
      <c r="P133">
        <f t="shared" si="104"/>
        <v>0</v>
      </c>
      <c r="Q133">
        <f t="shared" si="60"/>
        <v>0</v>
      </c>
      <c r="R133">
        <f t="shared" si="61"/>
        <v>0</v>
      </c>
      <c r="S133">
        <f t="shared" si="62"/>
        <v>0</v>
      </c>
      <c r="T133">
        <f t="shared" si="63"/>
        <v>0</v>
      </c>
      <c r="U133">
        <f t="shared" si="64"/>
        <v>0</v>
      </c>
      <c r="V133">
        <f t="shared" si="65"/>
        <v>0</v>
      </c>
      <c r="W133">
        <f t="shared" si="66"/>
        <v>0</v>
      </c>
      <c r="X133">
        <f t="shared" si="67"/>
        <v>0</v>
      </c>
      <c r="Y133">
        <f t="shared" si="68"/>
        <v>0</v>
      </c>
      <c r="Z133">
        <f t="shared" si="69"/>
        <v>0</v>
      </c>
      <c r="AA133">
        <f t="shared" si="70"/>
        <v>0</v>
      </c>
      <c r="AB133">
        <f t="shared" si="71"/>
        <v>0</v>
      </c>
      <c r="AC133">
        <f t="shared" si="72"/>
        <v>0</v>
      </c>
      <c r="AD133">
        <f t="shared" si="73"/>
        <v>0</v>
      </c>
      <c r="AE133">
        <f t="shared" si="74"/>
        <v>0</v>
      </c>
      <c r="AF133">
        <f t="shared" si="75"/>
        <v>0</v>
      </c>
      <c r="AG133">
        <f t="shared" si="76"/>
        <v>0</v>
      </c>
      <c r="AH133">
        <f t="shared" si="77"/>
        <v>0</v>
      </c>
      <c r="AI133">
        <f t="shared" si="78"/>
        <v>0</v>
      </c>
      <c r="AJ133">
        <f t="shared" si="79"/>
        <v>0</v>
      </c>
      <c r="AK133">
        <f t="shared" si="80"/>
        <v>0</v>
      </c>
      <c r="AL133">
        <f t="shared" si="81"/>
        <v>0</v>
      </c>
      <c r="AM133">
        <f t="shared" si="82"/>
        <v>0</v>
      </c>
      <c r="AN133">
        <f t="shared" si="83"/>
        <v>0</v>
      </c>
      <c r="AO133">
        <f t="shared" si="84"/>
        <v>0</v>
      </c>
      <c r="AP133">
        <f t="shared" si="85"/>
        <v>0</v>
      </c>
      <c r="AQ133">
        <f t="shared" si="86"/>
        <v>0</v>
      </c>
      <c r="AR133">
        <f t="shared" si="87"/>
        <v>0</v>
      </c>
      <c r="AS133">
        <f t="shared" si="88"/>
        <v>35000</v>
      </c>
      <c r="AT133">
        <f t="shared" si="89"/>
        <v>0</v>
      </c>
      <c r="AU133">
        <f t="shared" si="90"/>
        <v>0</v>
      </c>
      <c r="AV133">
        <f t="shared" si="91"/>
        <v>0</v>
      </c>
      <c r="AW133">
        <f t="shared" si="92"/>
        <v>0</v>
      </c>
      <c r="AX133">
        <f t="shared" si="93"/>
        <v>0</v>
      </c>
      <c r="AZ133">
        <f t="shared" si="94"/>
        <v>0</v>
      </c>
      <c r="BA133">
        <f t="shared" si="95"/>
        <v>0</v>
      </c>
      <c r="BB133">
        <f t="shared" si="96"/>
        <v>0</v>
      </c>
      <c r="BC133">
        <f t="shared" si="97"/>
        <v>0</v>
      </c>
      <c r="BD133">
        <f t="shared" si="98"/>
        <v>0</v>
      </c>
      <c r="BE133">
        <f t="shared" si="99"/>
        <v>0</v>
      </c>
      <c r="BF133">
        <f t="shared" si="100"/>
        <v>0</v>
      </c>
    </row>
    <row r="134" spans="2:58">
      <c r="B134" s="1" t="s">
        <v>9</v>
      </c>
      <c r="C134" s="9">
        <v>475000</v>
      </c>
      <c r="D134" s="9"/>
      <c r="E134" s="1" t="s">
        <v>1</v>
      </c>
      <c r="F134" s="1">
        <v>3</v>
      </c>
      <c r="G134" t="s">
        <v>192</v>
      </c>
      <c r="H134" s="6" t="s">
        <v>844</v>
      </c>
      <c r="I134" s="6" t="s">
        <v>177</v>
      </c>
      <c r="J134">
        <f t="shared" ref="J134:J165" si="105">IF(I134="National", C134,0)</f>
        <v>0</v>
      </c>
      <c r="K134">
        <f t="shared" si="57"/>
        <v>0</v>
      </c>
      <c r="L134">
        <f t="shared" ref="L134:L165" si="106">IF(I134="Liberal",C134,0)</f>
        <v>0</v>
      </c>
      <c r="M134">
        <f t="shared" si="58"/>
        <v>0</v>
      </c>
      <c r="N134">
        <f t="shared" ref="N134:N165" si="107">IF(I134="IND",C134,0)</f>
        <v>0</v>
      </c>
      <c r="O134">
        <f t="shared" si="59"/>
        <v>0</v>
      </c>
      <c r="P134">
        <f t="shared" ref="P134:P165" si="108">IF(I134="Labor",C134,0)</f>
        <v>475000</v>
      </c>
      <c r="Q134">
        <f t="shared" si="60"/>
        <v>1</v>
      </c>
      <c r="R134">
        <f t="shared" si="61"/>
        <v>0</v>
      </c>
      <c r="S134">
        <f t="shared" si="62"/>
        <v>0</v>
      </c>
      <c r="T134">
        <f t="shared" si="63"/>
        <v>0</v>
      </c>
      <c r="U134">
        <f t="shared" si="64"/>
        <v>0</v>
      </c>
      <c r="V134">
        <f t="shared" si="65"/>
        <v>0</v>
      </c>
      <c r="W134">
        <f t="shared" si="66"/>
        <v>0</v>
      </c>
      <c r="X134">
        <f t="shared" si="67"/>
        <v>0</v>
      </c>
      <c r="Y134">
        <f t="shared" si="68"/>
        <v>0</v>
      </c>
      <c r="Z134">
        <f t="shared" si="69"/>
        <v>0</v>
      </c>
      <c r="AA134">
        <f t="shared" si="70"/>
        <v>0</v>
      </c>
      <c r="AB134">
        <f t="shared" si="71"/>
        <v>0</v>
      </c>
      <c r="AC134">
        <f t="shared" si="72"/>
        <v>0</v>
      </c>
      <c r="AD134">
        <f t="shared" si="73"/>
        <v>0</v>
      </c>
      <c r="AE134">
        <f t="shared" si="74"/>
        <v>0</v>
      </c>
      <c r="AF134">
        <f t="shared" si="75"/>
        <v>0</v>
      </c>
      <c r="AG134">
        <f t="shared" si="76"/>
        <v>0</v>
      </c>
      <c r="AH134">
        <f t="shared" si="77"/>
        <v>0</v>
      </c>
      <c r="AI134">
        <f t="shared" si="78"/>
        <v>0</v>
      </c>
      <c r="AJ134">
        <f t="shared" si="79"/>
        <v>0</v>
      </c>
      <c r="AK134">
        <f t="shared" si="80"/>
        <v>0</v>
      </c>
      <c r="AL134">
        <f t="shared" si="81"/>
        <v>0</v>
      </c>
      <c r="AM134">
        <f t="shared" si="82"/>
        <v>0</v>
      </c>
      <c r="AN134">
        <f t="shared" si="83"/>
        <v>0</v>
      </c>
      <c r="AO134">
        <f t="shared" si="84"/>
        <v>0</v>
      </c>
      <c r="AP134">
        <f t="shared" si="85"/>
        <v>0</v>
      </c>
      <c r="AQ134">
        <f t="shared" si="86"/>
        <v>0</v>
      </c>
      <c r="AR134">
        <f t="shared" si="87"/>
        <v>0</v>
      </c>
      <c r="AS134">
        <f t="shared" si="88"/>
        <v>0</v>
      </c>
      <c r="AT134">
        <f t="shared" si="89"/>
        <v>475000</v>
      </c>
      <c r="AU134">
        <f t="shared" si="90"/>
        <v>0</v>
      </c>
      <c r="AV134">
        <f t="shared" si="91"/>
        <v>0</v>
      </c>
      <c r="AW134">
        <f t="shared" si="92"/>
        <v>0</v>
      </c>
      <c r="AX134">
        <f t="shared" si="93"/>
        <v>0</v>
      </c>
      <c r="AZ134">
        <f t="shared" si="94"/>
        <v>0</v>
      </c>
      <c r="BA134">
        <f t="shared" si="95"/>
        <v>0</v>
      </c>
      <c r="BB134">
        <f t="shared" si="96"/>
        <v>0</v>
      </c>
      <c r="BC134">
        <f t="shared" si="97"/>
        <v>0</v>
      </c>
      <c r="BD134">
        <f t="shared" si="98"/>
        <v>0</v>
      </c>
      <c r="BE134">
        <f t="shared" si="99"/>
        <v>0</v>
      </c>
      <c r="BF134">
        <f t="shared" si="100"/>
        <v>0</v>
      </c>
    </row>
    <row r="135" spans="2:58">
      <c r="B135" s="1" t="s">
        <v>128</v>
      </c>
      <c r="C135" s="9">
        <v>169098</v>
      </c>
      <c r="D135" s="9"/>
      <c r="E135" s="1" t="s">
        <v>1</v>
      </c>
      <c r="F135" s="1">
        <v>3</v>
      </c>
      <c r="G135" t="s">
        <v>202</v>
      </c>
      <c r="H135" s="6" t="s">
        <v>824</v>
      </c>
      <c r="I135" s="6" t="s">
        <v>177</v>
      </c>
      <c r="J135">
        <f t="shared" si="105"/>
        <v>0</v>
      </c>
      <c r="K135">
        <f t="shared" ref="K135:K181" si="109">IF(J135&gt;0,1,0)</f>
        <v>0</v>
      </c>
      <c r="L135">
        <f t="shared" si="106"/>
        <v>0</v>
      </c>
      <c r="M135">
        <f t="shared" ref="M135:M181" si="110">IF(L135&gt;0,1,0)</f>
        <v>0</v>
      </c>
      <c r="N135">
        <f t="shared" si="107"/>
        <v>0</v>
      </c>
      <c r="O135">
        <f t="shared" ref="O135:O181" si="111">IF(N135&gt;0,1,0)</f>
        <v>0</v>
      </c>
      <c r="P135">
        <f t="shared" si="108"/>
        <v>169098</v>
      </c>
      <c r="Q135">
        <f t="shared" ref="Q135:Q181" si="112">IF(P135&gt;0,1,0)</f>
        <v>1</v>
      </c>
      <c r="R135">
        <f t="shared" ref="R135:R181" si="113">IF(G135="Paterson",C135,0)</f>
        <v>0</v>
      </c>
      <c r="S135">
        <f t="shared" ref="S135:S181" si="114">IF(G135="Richmond",C135,0)</f>
        <v>0</v>
      </c>
      <c r="T135">
        <f t="shared" ref="T135:T181" si="115">IF(G135="Berowa",C135,0)</f>
        <v>0</v>
      </c>
      <c r="U135">
        <f t="shared" ref="U135:U181" si="116">IF(G135="Blaxland",C135,0)</f>
        <v>0</v>
      </c>
      <c r="V135">
        <f t="shared" ref="V135:V181" si="117">IF(G135="Gilmore",C135,0)</f>
        <v>0</v>
      </c>
      <c r="W135">
        <f t="shared" ref="W135:W181" si="118">IF(G135="Riverina",C135,0)</f>
        <v>0</v>
      </c>
      <c r="X135">
        <f t="shared" ref="X135:X181" si="119">IF(G135="Hume",C135,0)</f>
        <v>0</v>
      </c>
      <c r="Y135">
        <f t="shared" ref="Y135:Y181" si="120">IF(G135="Page",C135,0)</f>
        <v>0</v>
      </c>
      <c r="Z135">
        <f t="shared" ref="Z135:Z181" si="121">IF(G135="Macquarie",C135,0)</f>
        <v>0</v>
      </c>
      <c r="AA135">
        <f t="shared" ref="AA135:AA181" si="122">IF(G135="Whitlam",C135,0)</f>
        <v>0</v>
      </c>
      <c r="AB135">
        <f t="shared" ref="AB135:AB181" si="123">IF(G135="McMahon",C135,0)</f>
        <v>169098</v>
      </c>
      <c r="AC135">
        <f t="shared" ref="AC135:AC181" si="124">IF(G135="Kingsford Smith",C135,0)</f>
        <v>0</v>
      </c>
      <c r="AD135">
        <f t="shared" ref="AD135:AD181" si="125">IF(G135="Cook",C135,0)</f>
        <v>0</v>
      </c>
      <c r="AE135">
        <f t="shared" ref="AE135:AE181" si="126">IF(G135="Bradfield",C135,0)</f>
        <v>0</v>
      </c>
      <c r="AF135">
        <f t="shared" ref="AF135:AF181" si="127">IF(G135="Parkes",C135,0)</f>
        <v>0</v>
      </c>
      <c r="AG135">
        <f t="shared" ref="AG135:AG181" si="128">IF(G135="Hunter",C135,0)</f>
        <v>0</v>
      </c>
      <c r="AH135">
        <f t="shared" ref="AH135:AH181" si="129">IF(G135="Cowper",C135,0)</f>
        <v>0</v>
      </c>
      <c r="AI135">
        <f t="shared" ref="AI135:AI181" si="130">IF(G135="North Sydney",C135,0)</f>
        <v>0</v>
      </c>
      <c r="AJ135">
        <f t="shared" ref="AJ135:AJ181" si="131">IF(G135="Mackellar",C135,0)</f>
        <v>0</v>
      </c>
      <c r="AK135">
        <f t="shared" ref="AK135:AK181" si="132">IF(G135="Lindsay",C135,0)</f>
        <v>0</v>
      </c>
      <c r="AL135">
        <f t="shared" ref="AL135:AL181" si="133">IF(G135="Newcastle",C135,0)</f>
        <v>0</v>
      </c>
      <c r="AM135">
        <f t="shared" ref="AM135:AM181" si="134">IF(G135="Warringah",C135,0)</f>
        <v>0</v>
      </c>
      <c r="AN135">
        <f t="shared" ref="AN135:AN181" si="135">IF(G135="New England",C135,0)</f>
        <v>0</v>
      </c>
      <c r="AO135">
        <f t="shared" ref="AO135:AO181" si="136">IF(G135="Robertson",C135,0)</f>
        <v>0</v>
      </c>
      <c r="AP135">
        <f t="shared" ref="AP135:AP181" si="137">IF(G135="Banks",C135,0)</f>
        <v>0</v>
      </c>
      <c r="AQ135">
        <f t="shared" ref="AQ135:AQ181" si="138">IF(G135="Reid",C135,0)</f>
        <v>0</v>
      </c>
      <c r="AR135">
        <f t="shared" ref="AR135:AR181" si="139">IF(G135="Cunningham",C135,0)</f>
        <v>0</v>
      </c>
      <c r="AS135">
        <f t="shared" ref="AS135:AS181" si="140">IF(G135="Wentworth",C135,0)</f>
        <v>0</v>
      </c>
      <c r="AT135">
        <f t="shared" ref="AT135:AT181" si="141">IF(G135="eden Monaro",C135,0)</f>
        <v>0</v>
      </c>
      <c r="AU135">
        <f t="shared" ref="AU135:AU181" si="142">IF(G135="Calare",C135,0)</f>
        <v>0</v>
      </c>
      <c r="AV135">
        <f t="shared" ref="AV135:AV181" si="143">IF(G135="Farrer",C135,0)</f>
        <v>0</v>
      </c>
      <c r="AW135">
        <f t="shared" ref="AW135:AW181" si="144">IF(G135="Hughes",C135,0)</f>
        <v>0</v>
      </c>
      <c r="AX135">
        <f t="shared" ref="AX135:AX181" si="145">IF(G135="Dobell",C135,0)</f>
        <v>0</v>
      </c>
      <c r="AZ135">
        <f t="shared" ref="AZ135:AZ181" si="146">IF(G135="Sydney",C135,0)</f>
        <v>0</v>
      </c>
      <c r="BA135">
        <f t="shared" ref="BA135:BA181" si="147">IF(G135="Shortland",C135,0)</f>
        <v>0</v>
      </c>
      <c r="BB135">
        <f t="shared" ref="BB135:BB181" si="148">IF(G135="Lyne",C135,0)</f>
        <v>0</v>
      </c>
      <c r="BC135">
        <f t="shared" ref="BC135:BC181" si="149">IF(G135="Grayndler",C135,0)</f>
        <v>0</v>
      </c>
      <c r="BD135">
        <f t="shared" ref="BD135:BD181" si="150">IF(G135="Fowler",C135,0)</f>
        <v>0</v>
      </c>
      <c r="BE135">
        <f t="shared" ref="BE135:BE181" si="151">IF(G135="Parramatta",C135,0)</f>
        <v>0</v>
      </c>
      <c r="BF135">
        <f t="shared" ref="BF135:BF181" si="152">IF(G135="Greenway",C135,0)</f>
        <v>0</v>
      </c>
    </row>
    <row r="136" spans="2:58">
      <c r="B136" s="1" t="s">
        <v>129</v>
      </c>
      <c r="C136" s="9">
        <v>371000</v>
      </c>
      <c r="D136" s="9"/>
      <c r="E136" s="1" t="s">
        <v>1</v>
      </c>
      <c r="F136" s="1">
        <v>3</v>
      </c>
      <c r="G136" t="s">
        <v>846</v>
      </c>
      <c r="H136" s="6" t="s">
        <v>847</v>
      </c>
      <c r="I136" s="6" t="s">
        <v>177</v>
      </c>
      <c r="J136">
        <f t="shared" si="105"/>
        <v>0</v>
      </c>
      <c r="K136">
        <f t="shared" si="109"/>
        <v>0</v>
      </c>
      <c r="L136">
        <f t="shared" si="106"/>
        <v>0</v>
      </c>
      <c r="M136">
        <f t="shared" si="110"/>
        <v>0</v>
      </c>
      <c r="N136">
        <f t="shared" si="107"/>
        <v>0</v>
      </c>
      <c r="O136">
        <f t="shared" si="111"/>
        <v>0</v>
      </c>
      <c r="P136">
        <f t="shared" si="108"/>
        <v>371000</v>
      </c>
      <c r="Q136">
        <f t="shared" si="112"/>
        <v>1</v>
      </c>
      <c r="R136">
        <f t="shared" si="113"/>
        <v>0</v>
      </c>
      <c r="S136">
        <f t="shared" si="114"/>
        <v>0</v>
      </c>
      <c r="T136">
        <f t="shared" si="115"/>
        <v>0</v>
      </c>
      <c r="U136">
        <f t="shared" si="116"/>
        <v>0</v>
      </c>
      <c r="V136">
        <f t="shared" si="117"/>
        <v>0</v>
      </c>
      <c r="W136">
        <f t="shared" si="118"/>
        <v>0</v>
      </c>
      <c r="X136">
        <f t="shared" si="119"/>
        <v>0</v>
      </c>
      <c r="Y136">
        <f t="shared" si="120"/>
        <v>0</v>
      </c>
      <c r="Z136">
        <f t="shared" si="121"/>
        <v>0</v>
      </c>
      <c r="AA136">
        <f t="shared" si="122"/>
        <v>0</v>
      </c>
      <c r="AB136">
        <f t="shared" si="123"/>
        <v>0</v>
      </c>
      <c r="AC136">
        <f t="shared" si="124"/>
        <v>0</v>
      </c>
      <c r="AD136">
        <f t="shared" si="125"/>
        <v>0</v>
      </c>
      <c r="AE136">
        <f t="shared" si="126"/>
        <v>0</v>
      </c>
      <c r="AF136">
        <f t="shared" si="127"/>
        <v>0</v>
      </c>
      <c r="AG136">
        <f t="shared" si="128"/>
        <v>0</v>
      </c>
      <c r="AH136">
        <f t="shared" si="129"/>
        <v>0</v>
      </c>
      <c r="AI136">
        <f t="shared" si="130"/>
        <v>0</v>
      </c>
      <c r="AJ136">
        <f t="shared" si="131"/>
        <v>0</v>
      </c>
      <c r="AK136">
        <f t="shared" si="132"/>
        <v>0</v>
      </c>
      <c r="AL136">
        <f t="shared" si="133"/>
        <v>0</v>
      </c>
      <c r="AM136">
        <f t="shared" si="134"/>
        <v>0</v>
      </c>
      <c r="AN136">
        <f t="shared" si="135"/>
        <v>0</v>
      </c>
      <c r="AO136">
        <f t="shared" si="136"/>
        <v>0</v>
      </c>
      <c r="AP136">
        <f t="shared" si="137"/>
        <v>0</v>
      </c>
      <c r="AQ136">
        <f t="shared" si="138"/>
        <v>0</v>
      </c>
      <c r="AR136">
        <f t="shared" si="139"/>
        <v>0</v>
      </c>
      <c r="AS136">
        <f t="shared" si="140"/>
        <v>0</v>
      </c>
      <c r="AT136">
        <f t="shared" si="141"/>
        <v>0</v>
      </c>
      <c r="AU136">
        <f t="shared" si="142"/>
        <v>0</v>
      </c>
      <c r="AV136">
        <f t="shared" si="143"/>
        <v>0</v>
      </c>
      <c r="AW136">
        <f t="shared" si="144"/>
        <v>0</v>
      </c>
      <c r="AX136">
        <f t="shared" si="145"/>
        <v>0</v>
      </c>
      <c r="AZ136">
        <f t="shared" si="146"/>
        <v>0</v>
      </c>
      <c r="BA136">
        <f t="shared" si="147"/>
        <v>0</v>
      </c>
      <c r="BB136">
        <f t="shared" si="148"/>
        <v>0</v>
      </c>
      <c r="BC136">
        <f t="shared" si="149"/>
        <v>0</v>
      </c>
      <c r="BD136">
        <f t="shared" si="150"/>
        <v>0</v>
      </c>
      <c r="BE136">
        <f t="shared" si="151"/>
        <v>0</v>
      </c>
      <c r="BF136">
        <f t="shared" si="152"/>
        <v>371000</v>
      </c>
    </row>
    <row r="137" spans="2:58" ht="30">
      <c r="B137" s="1" t="s">
        <v>130</v>
      </c>
      <c r="C137" s="9">
        <v>100000</v>
      </c>
      <c r="D137" s="9"/>
      <c r="E137" s="1" t="s">
        <v>1</v>
      </c>
      <c r="F137" s="1">
        <v>3</v>
      </c>
      <c r="G137" t="s">
        <v>191</v>
      </c>
      <c r="H137" s="6" t="s">
        <v>813</v>
      </c>
      <c r="I137" s="6" t="s">
        <v>780</v>
      </c>
      <c r="J137">
        <f t="shared" si="105"/>
        <v>0</v>
      </c>
      <c r="K137">
        <f t="shared" si="109"/>
        <v>0</v>
      </c>
      <c r="L137">
        <f t="shared" si="106"/>
        <v>100000</v>
      </c>
      <c r="M137">
        <f t="shared" si="110"/>
        <v>1</v>
      </c>
      <c r="N137">
        <f t="shared" si="107"/>
        <v>0</v>
      </c>
      <c r="O137">
        <f t="shared" si="111"/>
        <v>0</v>
      </c>
      <c r="P137">
        <f t="shared" si="108"/>
        <v>0</v>
      </c>
      <c r="Q137">
        <f t="shared" si="112"/>
        <v>0</v>
      </c>
      <c r="R137">
        <f t="shared" si="113"/>
        <v>0</v>
      </c>
      <c r="S137">
        <f t="shared" si="114"/>
        <v>0</v>
      </c>
      <c r="T137">
        <f t="shared" si="115"/>
        <v>0</v>
      </c>
      <c r="U137">
        <f t="shared" si="116"/>
        <v>0</v>
      </c>
      <c r="V137">
        <f t="shared" si="117"/>
        <v>0</v>
      </c>
      <c r="W137">
        <f t="shared" si="118"/>
        <v>0</v>
      </c>
      <c r="X137">
        <f t="shared" si="119"/>
        <v>0</v>
      </c>
      <c r="Y137">
        <f t="shared" si="120"/>
        <v>0</v>
      </c>
      <c r="Z137">
        <f t="shared" si="121"/>
        <v>0</v>
      </c>
      <c r="AA137">
        <f t="shared" si="122"/>
        <v>0</v>
      </c>
      <c r="AB137">
        <f t="shared" si="123"/>
        <v>0</v>
      </c>
      <c r="AC137">
        <f t="shared" si="124"/>
        <v>0</v>
      </c>
      <c r="AD137">
        <f t="shared" si="125"/>
        <v>0</v>
      </c>
      <c r="AE137">
        <f t="shared" si="126"/>
        <v>0</v>
      </c>
      <c r="AF137">
        <f t="shared" si="127"/>
        <v>0</v>
      </c>
      <c r="AG137">
        <f t="shared" si="128"/>
        <v>0</v>
      </c>
      <c r="AH137">
        <f t="shared" si="129"/>
        <v>0</v>
      </c>
      <c r="AI137">
        <f t="shared" si="130"/>
        <v>0</v>
      </c>
      <c r="AJ137">
        <f t="shared" si="131"/>
        <v>0</v>
      </c>
      <c r="AK137">
        <f t="shared" si="132"/>
        <v>0</v>
      </c>
      <c r="AL137">
        <f t="shared" si="133"/>
        <v>0</v>
      </c>
      <c r="AM137">
        <f t="shared" si="134"/>
        <v>0</v>
      </c>
      <c r="AN137">
        <f t="shared" si="135"/>
        <v>0</v>
      </c>
      <c r="AO137">
        <f t="shared" si="136"/>
        <v>0</v>
      </c>
      <c r="AP137">
        <f t="shared" si="137"/>
        <v>100000</v>
      </c>
      <c r="AQ137">
        <f t="shared" si="138"/>
        <v>0</v>
      </c>
      <c r="AR137">
        <f t="shared" si="139"/>
        <v>0</v>
      </c>
      <c r="AS137">
        <f t="shared" si="140"/>
        <v>0</v>
      </c>
      <c r="AT137">
        <f t="shared" si="141"/>
        <v>0</v>
      </c>
      <c r="AU137">
        <f t="shared" si="142"/>
        <v>0</v>
      </c>
      <c r="AV137">
        <f t="shared" si="143"/>
        <v>0</v>
      </c>
      <c r="AW137">
        <f t="shared" si="144"/>
        <v>0</v>
      </c>
      <c r="AX137">
        <f t="shared" si="145"/>
        <v>0</v>
      </c>
      <c r="AZ137">
        <f t="shared" si="146"/>
        <v>0</v>
      </c>
      <c r="BA137">
        <f t="shared" si="147"/>
        <v>0</v>
      </c>
      <c r="BB137">
        <f t="shared" si="148"/>
        <v>0</v>
      </c>
      <c r="BC137">
        <f t="shared" si="149"/>
        <v>0</v>
      </c>
      <c r="BD137">
        <f t="shared" si="150"/>
        <v>0</v>
      </c>
      <c r="BE137">
        <f t="shared" si="151"/>
        <v>0</v>
      </c>
      <c r="BF137">
        <f t="shared" si="152"/>
        <v>0</v>
      </c>
    </row>
    <row r="138" spans="2:58">
      <c r="B138" s="1" t="s">
        <v>131</v>
      </c>
      <c r="C138" s="9">
        <v>23350</v>
      </c>
      <c r="D138" s="9"/>
      <c r="E138" s="1" t="s">
        <v>1</v>
      </c>
      <c r="F138" s="1">
        <v>3</v>
      </c>
      <c r="G138" t="s">
        <v>186</v>
      </c>
      <c r="H138" s="6" t="s">
        <v>845</v>
      </c>
      <c r="I138" s="6" t="s">
        <v>780</v>
      </c>
      <c r="J138">
        <f t="shared" si="105"/>
        <v>0</v>
      </c>
      <c r="K138">
        <f t="shared" si="109"/>
        <v>0</v>
      </c>
      <c r="L138">
        <f t="shared" si="106"/>
        <v>23350</v>
      </c>
      <c r="M138">
        <f t="shared" si="110"/>
        <v>1</v>
      </c>
      <c r="N138">
        <f t="shared" si="107"/>
        <v>0</v>
      </c>
      <c r="O138">
        <f t="shared" si="111"/>
        <v>0</v>
      </c>
      <c r="P138">
        <f t="shared" si="108"/>
        <v>0</v>
      </c>
      <c r="Q138">
        <f t="shared" si="112"/>
        <v>0</v>
      </c>
      <c r="R138">
        <f t="shared" si="113"/>
        <v>0</v>
      </c>
      <c r="S138">
        <f t="shared" si="114"/>
        <v>0</v>
      </c>
      <c r="T138">
        <f t="shared" si="115"/>
        <v>0</v>
      </c>
      <c r="U138">
        <f t="shared" si="116"/>
        <v>0</v>
      </c>
      <c r="V138">
        <f t="shared" si="117"/>
        <v>0</v>
      </c>
      <c r="W138">
        <f t="shared" si="118"/>
        <v>0</v>
      </c>
      <c r="X138">
        <f t="shared" si="119"/>
        <v>23350</v>
      </c>
      <c r="Y138">
        <f t="shared" si="120"/>
        <v>0</v>
      </c>
      <c r="Z138">
        <f t="shared" si="121"/>
        <v>0</v>
      </c>
      <c r="AA138">
        <f t="shared" si="122"/>
        <v>0</v>
      </c>
      <c r="AB138">
        <f t="shared" si="123"/>
        <v>0</v>
      </c>
      <c r="AC138">
        <f t="shared" si="124"/>
        <v>0</v>
      </c>
      <c r="AD138">
        <f t="shared" si="125"/>
        <v>0</v>
      </c>
      <c r="AE138">
        <f t="shared" si="126"/>
        <v>0</v>
      </c>
      <c r="AF138">
        <f t="shared" si="127"/>
        <v>0</v>
      </c>
      <c r="AG138">
        <f t="shared" si="128"/>
        <v>0</v>
      </c>
      <c r="AH138">
        <f t="shared" si="129"/>
        <v>0</v>
      </c>
      <c r="AI138">
        <f t="shared" si="130"/>
        <v>0</v>
      </c>
      <c r="AJ138">
        <f t="shared" si="131"/>
        <v>0</v>
      </c>
      <c r="AK138">
        <f t="shared" si="132"/>
        <v>0</v>
      </c>
      <c r="AL138">
        <f t="shared" si="133"/>
        <v>0</v>
      </c>
      <c r="AM138">
        <f t="shared" si="134"/>
        <v>0</v>
      </c>
      <c r="AN138">
        <f t="shared" si="135"/>
        <v>0</v>
      </c>
      <c r="AO138">
        <f t="shared" si="136"/>
        <v>0</v>
      </c>
      <c r="AP138">
        <f t="shared" si="137"/>
        <v>0</v>
      </c>
      <c r="AQ138">
        <f t="shared" si="138"/>
        <v>0</v>
      </c>
      <c r="AR138">
        <f t="shared" si="139"/>
        <v>0</v>
      </c>
      <c r="AS138">
        <f t="shared" si="140"/>
        <v>0</v>
      </c>
      <c r="AT138">
        <f t="shared" si="141"/>
        <v>0</v>
      </c>
      <c r="AU138">
        <f t="shared" si="142"/>
        <v>0</v>
      </c>
      <c r="AV138">
        <f t="shared" si="143"/>
        <v>0</v>
      </c>
      <c r="AW138">
        <f t="shared" si="144"/>
        <v>0</v>
      </c>
      <c r="AX138">
        <f t="shared" si="145"/>
        <v>0</v>
      </c>
      <c r="AZ138">
        <f t="shared" si="146"/>
        <v>0</v>
      </c>
      <c r="BA138">
        <f t="shared" si="147"/>
        <v>0</v>
      </c>
      <c r="BB138">
        <f t="shared" si="148"/>
        <v>0</v>
      </c>
      <c r="BC138">
        <f t="shared" si="149"/>
        <v>0</v>
      </c>
      <c r="BD138">
        <f t="shared" si="150"/>
        <v>0</v>
      </c>
      <c r="BE138">
        <f t="shared" si="151"/>
        <v>0</v>
      </c>
      <c r="BF138">
        <f t="shared" si="152"/>
        <v>0</v>
      </c>
    </row>
    <row r="139" spans="2:58">
      <c r="B139" s="1" t="s">
        <v>132</v>
      </c>
      <c r="C139" s="9">
        <v>15000</v>
      </c>
      <c r="D139" s="9"/>
      <c r="E139" s="1" t="s">
        <v>1</v>
      </c>
      <c r="F139" s="1">
        <v>3</v>
      </c>
      <c r="G139" t="s">
        <v>193</v>
      </c>
      <c r="H139" s="6" t="s">
        <v>810</v>
      </c>
      <c r="I139" s="6" t="s">
        <v>794</v>
      </c>
      <c r="J139">
        <f t="shared" si="105"/>
        <v>15000</v>
      </c>
      <c r="K139">
        <f t="shared" si="109"/>
        <v>1</v>
      </c>
      <c r="L139">
        <f t="shared" si="106"/>
        <v>0</v>
      </c>
      <c r="M139">
        <f t="shared" si="110"/>
        <v>0</v>
      </c>
      <c r="N139">
        <f t="shared" si="107"/>
        <v>0</v>
      </c>
      <c r="O139">
        <f t="shared" si="111"/>
        <v>0</v>
      </c>
      <c r="P139">
        <f t="shared" si="108"/>
        <v>0</v>
      </c>
      <c r="Q139">
        <f t="shared" si="112"/>
        <v>0</v>
      </c>
      <c r="R139">
        <f t="shared" si="113"/>
        <v>0</v>
      </c>
      <c r="S139">
        <f t="shared" si="114"/>
        <v>0</v>
      </c>
      <c r="T139">
        <f t="shared" si="115"/>
        <v>0</v>
      </c>
      <c r="U139">
        <f t="shared" si="116"/>
        <v>0</v>
      </c>
      <c r="V139">
        <f t="shared" si="117"/>
        <v>0</v>
      </c>
      <c r="W139">
        <f t="shared" si="118"/>
        <v>0</v>
      </c>
      <c r="X139">
        <f t="shared" si="119"/>
        <v>0</v>
      </c>
      <c r="Y139">
        <f t="shared" si="120"/>
        <v>0</v>
      </c>
      <c r="Z139">
        <f t="shared" si="121"/>
        <v>0</v>
      </c>
      <c r="AA139">
        <f t="shared" si="122"/>
        <v>0</v>
      </c>
      <c r="AB139">
        <f t="shared" si="123"/>
        <v>0</v>
      </c>
      <c r="AC139">
        <f t="shared" si="124"/>
        <v>0</v>
      </c>
      <c r="AD139">
        <f t="shared" si="125"/>
        <v>0</v>
      </c>
      <c r="AE139">
        <f t="shared" si="126"/>
        <v>0</v>
      </c>
      <c r="AF139">
        <f t="shared" si="127"/>
        <v>0</v>
      </c>
      <c r="AG139">
        <f t="shared" si="128"/>
        <v>0</v>
      </c>
      <c r="AH139">
        <f t="shared" si="129"/>
        <v>0</v>
      </c>
      <c r="AI139">
        <f t="shared" si="130"/>
        <v>0</v>
      </c>
      <c r="AJ139">
        <f t="shared" si="131"/>
        <v>0</v>
      </c>
      <c r="AK139">
        <f t="shared" si="132"/>
        <v>0</v>
      </c>
      <c r="AL139">
        <f t="shared" si="133"/>
        <v>0</v>
      </c>
      <c r="AM139">
        <f t="shared" si="134"/>
        <v>0</v>
      </c>
      <c r="AN139">
        <f t="shared" si="135"/>
        <v>15000</v>
      </c>
      <c r="AO139">
        <f t="shared" si="136"/>
        <v>0</v>
      </c>
      <c r="AP139">
        <f t="shared" si="137"/>
        <v>0</v>
      </c>
      <c r="AQ139">
        <f t="shared" si="138"/>
        <v>0</v>
      </c>
      <c r="AR139">
        <f t="shared" si="139"/>
        <v>0</v>
      </c>
      <c r="AS139">
        <f t="shared" si="140"/>
        <v>0</v>
      </c>
      <c r="AT139">
        <f t="shared" si="141"/>
        <v>0</v>
      </c>
      <c r="AU139">
        <f t="shared" si="142"/>
        <v>0</v>
      </c>
      <c r="AV139">
        <f t="shared" si="143"/>
        <v>0</v>
      </c>
      <c r="AW139">
        <f t="shared" si="144"/>
        <v>0</v>
      </c>
      <c r="AX139">
        <f t="shared" si="145"/>
        <v>0</v>
      </c>
      <c r="AZ139">
        <f t="shared" si="146"/>
        <v>0</v>
      </c>
      <c r="BA139">
        <f t="shared" si="147"/>
        <v>0</v>
      </c>
      <c r="BB139">
        <f t="shared" si="148"/>
        <v>0</v>
      </c>
      <c r="BC139">
        <f t="shared" si="149"/>
        <v>0</v>
      </c>
      <c r="BD139">
        <f t="shared" si="150"/>
        <v>0</v>
      </c>
      <c r="BE139">
        <f t="shared" si="151"/>
        <v>0</v>
      </c>
      <c r="BF139">
        <f t="shared" si="152"/>
        <v>0</v>
      </c>
    </row>
    <row r="140" spans="2:58">
      <c r="B140" s="1" t="s">
        <v>133</v>
      </c>
      <c r="C140" s="9">
        <v>195800</v>
      </c>
      <c r="D140" s="9"/>
      <c r="E140" s="1" t="s">
        <v>1</v>
      </c>
      <c r="F140" s="1">
        <v>3</v>
      </c>
      <c r="G140" t="s">
        <v>197</v>
      </c>
      <c r="H140" s="6" t="s">
        <v>800</v>
      </c>
      <c r="I140" s="6" t="s">
        <v>794</v>
      </c>
      <c r="J140">
        <f t="shared" si="105"/>
        <v>195800</v>
      </c>
      <c r="K140">
        <f t="shared" si="109"/>
        <v>1</v>
      </c>
      <c r="L140">
        <f t="shared" si="106"/>
        <v>0</v>
      </c>
      <c r="M140">
        <f t="shared" si="110"/>
        <v>0</v>
      </c>
      <c r="N140">
        <f t="shared" si="107"/>
        <v>0</v>
      </c>
      <c r="O140">
        <f t="shared" si="111"/>
        <v>0</v>
      </c>
      <c r="P140">
        <f t="shared" si="108"/>
        <v>0</v>
      </c>
      <c r="Q140">
        <f t="shared" si="112"/>
        <v>0</v>
      </c>
      <c r="R140">
        <f t="shared" si="113"/>
        <v>0</v>
      </c>
      <c r="S140">
        <f t="shared" si="114"/>
        <v>0</v>
      </c>
      <c r="T140">
        <f t="shared" si="115"/>
        <v>0</v>
      </c>
      <c r="U140">
        <f t="shared" si="116"/>
        <v>0</v>
      </c>
      <c r="V140">
        <f t="shared" si="117"/>
        <v>0</v>
      </c>
      <c r="W140">
        <f t="shared" si="118"/>
        <v>0</v>
      </c>
      <c r="X140">
        <f t="shared" si="119"/>
        <v>0</v>
      </c>
      <c r="Y140">
        <f t="shared" si="120"/>
        <v>0</v>
      </c>
      <c r="Z140">
        <f t="shared" si="121"/>
        <v>0</v>
      </c>
      <c r="AA140">
        <f t="shared" si="122"/>
        <v>0</v>
      </c>
      <c r="AB140">
        <f t="shared" si="123"/>
        <v>0</v>
      </c>
      <c r="AC140">
        <f t="shared" si="124"/>
        <v>0</v>
      </c>
      <c r="AD140">
        <f t="shared" si="125"/>
        <v>0</v>
      </c>
      <c r="AE140">
        <f t="shared" si="126"/>
        <v>0</v>
      </c>
      <c r="AF140">
        <f t="shared" si="127"/>
        <v>195800</v>
      </c>
      <c r="AG140">
        <f t="shared" si="128"/>
        <v>0</v>
      </c>
      <c r="AH140">
        <f t="shared" si="129"/>
        <v>0</v>
      </c>
      <c r="AI140">
        <f t="shared" si="130"/>
        <v>0</v>
      </c>
      <c r="AJ140">
        <f t="shared" si="131"/>
        <v>0</v>
      </c>
      <c r="AK140">
        <f t="shared" si="132"/>
        <v>0</v>
      </c>
      <c r="AL140">
        <f t="shared" si="133"/>
        <v>0</v>
      </c>
      <c r="AM140">
        <f t="shared" si="134"/>
        <v>0</v>
      </c>
      <c r="AN140">
        <f t="shared" si="135"/>
        <v>0</v>
      </c>
      <c r="AO140">
        <f t="shared" si="136"/>
        <v>0</v>
      </c>
      <c r="AP140">
        <f t="shared" si="137"/>
        <v>0</v>
      </c>
      <c r="AQ140">
        <f t="shared" si="138"/>
        <v>0</v>
      </c>
      <c r="AR140">
        <f t="shared" si="139"/>
        <v>0</v>
      </c>
      <c r="AS140">
        <f t="shared" si="140"/>
        <v>0</v>
      </c>
      <c r="AT140">
        <f t="shared" si="141"/>
        <v>0</v>
      </c>
      <c r="AU140">
        <f t="shared" si="142"/>
        <v>0</v>
      </c>
      <c r="AV140">
        <f t="shared" si="143"/>
        <v>0</v>
      </c>
      <c r="AW140">
        <f t="shared" si="144"/>
        <v>0</v>
      </c>
      <c r="AX140">
        <f t="shared" si="145"/>
        <v>0</v>
      </c>
      <c r="AZ140">
        <f t="shared" si="146"/>
        <v>0</v>
      </c>
      <c r="BA140">
        <f t="shared" si="147"/>
        <v>0</v>
      </c>
      <c r="BB140">
        <f t="shared" si="148"/>
        <v>0</v>
      </c>
      <c r="BC140">
        <f t="shared" si="149"/>
        <v>0</v>
      </c>
      <c r="BD140">
        <f t="shared" si="150"/>
        <v>0</v>
      </c>
      <c r="BE140">
        <f t="shared" si="151"/>
        <v>0</v>
      </c>
      <c r="BF140">
        <f t="shared" si="152"/>
        <v>0</v>
      </c>
    </row>
    <row r="141" spans="2:58" ht="30">
      <c r="B141" s="1" t="s">
        <v>134</v>
      </c>
      <c r="C141" s="9">
        <v>200000</v>
      </c>
      <c r="D141" s="9"/>
      <c r="E141" s="1" t="s">
        <v>1</v>
      </c>
      <c r="F141" s="1">
        <v>3</v>
      </c>
      <c r="G141" t="s">
        <v>187</v>
      </c>
      <c r="H141" s="6" t="s">
        <v>825</v>
      </c>
      <c r="I141" s="6" t="s">
        <v>177</v>
      </c>
      <c r="J141">
        <f t="shared" si="105"/>
        <v>0</v>
      </c>
      <c r="K141">
        <f t="shared" si="109"/>
        <v>0</v>
      </c>
      <c r="L141">
        <f t="shared" si="106"/>
        <v>0</v>
      </c>
      <c r="M141">
        <f t="shared" si="110"/>
        <v>0</v>
      </c>
      <c r="N141">
        <f t="shared" si="107"/>
        <v>0</v>
      </c>
      <c r="O141">
        <f t="shared" si="111"/>
        <v>0</v>
      </c>
      <c r="P141">
        <f t="shared" si="108"/>
        <v>200000</v>
      </c>
      <c r="Q141">
        <f t="shared" si="112"/>
        <v>1</v>
      </c>
      <c r="R141">
        <f t="shared" si="113"/>
        <v>0</v>
      </c>
      <c r="S141">
        <f t="shared" si="114"/>
        <v>0</v>
      </c>
      <c r="T141">
        <f t="shared" si="115"/>
        <v>0</v>
      </c>
      <c r="U141">
        <f t="shared" si="116"/>
        <v>0</v>
      </c>
      <c r="V141">
        <f t="shared" si="117"/>
        <v>0</v>
      </c>
      <c r="W141">
        <f t="shared" si="118"/>
        <v>0</v>
      </c>
      <c r="X141">
        <f t="shared" si="119"/>
        <v>0</v>
      </c>
      <c r="Y141">
        <f t="shared" si="120"/>
        <v>0</v>
      </c>
      <c r="Z141">
        <f t="shared" si="121"/>
        <v>200000</v>
      </c>
      <c r="AA141">
        <f t="shared" si="122"/>
        <v>0</v>
      </c>
      <c r="AB141">
        <f t="shared" si="123"/>
        <v>0</v>
      </c>
      <c r="AC141">
        <f t="shared" si="124"/>
        <v>0</v>
      </c>
      <c r="AD141">
        <f t="shared" si="125"/>
        <v>0</v>
      </c>
      <c r="AE141">
        <f t="shared" si="126"/>
        <v>0</v>
      </c>
      <c r="AF141">
        <f t="shared" si="127"/>
        <v>0</v>
      </c>
      <c r="AG141">
        <f t="shared" si="128"/>
        <v>0</v>
      </c>
      <c r="AH141">
        <f t="shared" si="129"/>
        <v>0</v>
      </c>
      <c r="AI141">
        <f t="shared" si="130"/>
        <v>0</v>
      </c>
      <c r="AJ141">
        <f t="shared" si="131"/>
        <v>0</v>
      </c>
      <c r="AK141">
        <f t="shared" si="132"/>
        <v>0</v>
      </c>
      <c r="AL141">
        <f t="shared" si="133"/>
        <v>0</v>
      </c>
      <c r="AM141">
        <f t="shared" si="134"/>
        <v>0</v>
      </c>
      <c r="AN141">
        <f t="shared" si="135"/>
        <v>0</v>
      </c>
      <c r="AO141">
        <f t="shared" si="136"/>
        <v>0</v>
      </c>
      <c r="AP141">
        <f t="shared" si="137"/>
        <v>0</v>
      </c>
      <c r="AQ141">
        <f t="shared" si="138"/>
        <v>0</v>
      </c>
      <c r="AR141">
        <f t="shared" si="139"/>
        <v>0</v>
      </c>
      <c r="AS141">
        <f t="shared" si="140"/>
        <v>0</v>
      </c>
      <c r="AT141">
        <f t="shared" si="141"/>
        <v>0</v>
      </c>
      <c r="AU141">
        <f t="shared" si="142"/>
        <v>0</v>
      </c>
      <c r="AV141">
        <f t="shared" si="143"/>
        <v>0</v>
      </c>
      <c r="AW141">
        <f t="shared" si="144"/>
        <v>0</v>
      </c>
      <c r="AX141">
        <f t="shared" si="145"/>
        <v>0</v>
      </c>
      <c r="AZ141">
        <f t="shared" si="146"/>
        <v>0</v>
      </c>
      <c r="BA141">
        <f t="shared" si="147"/>
        <v>0</v>
      </c>
      <c r="BB141">
        <f t="shared" si="148"/>
        <v>0</v>
      </c>
      <c r="BC141">
        <f t="shared" si="149"/>
        <v>0</v>
      </c>
      <c r="BD141">
        <f t="shared" si="150"/>
        <v>0</v>
      </c>
      <c r="BE141">
        <f t="shared" si="151"/>
        <v>0</v>
      </c>
      <c r="BF141">
        <f t="shared" si="152"/>
        <v>0</v>
      </c>
    </row>
    <row r="142" spans="2:58">
      <c r="B142" s="1" t="s">
        <v>135</v>
      </c>
      <c r="C142" s="9">
        <v>200000</v>
      </c>
      <c r="D142" s="9"/>
      <c r="E142" s="1" t="s">
        <v>1</v>
      </c>
      <c r="F142" s="1">
        <v>3</v>
      </c>
      <c r="G142" t="s">
        <v>803</v>
      </c>
      <c r="H142" s="6" t="s">
        <v>804</v>
      </c>
      <c r="I142" s="6" t="s">
        <v>794</v>
      </c>
      <c r="J142">
        <f t="shared" si="105"/>
        <v>200000</v>
      </c>
      <c r="K142">
        <f t="shared" si="109"/>
        <v>1</v>
      </c>
      <c r="L142">
        <f t="shared" si="106"/>
        <v>0</v>
      </c>
      <c r="M142">
        <f t="shared" si="110"/>
        <v>0</v>
      </c>
      <c r="N142">
        <f t="shared" si="107"/>
        <v>0</v>
      </c>
      <c r="O142">
        <f t="shared" si="111"/>
        <v>0</v>
      </c>
      <c r="P142">
        <f t="shared" si="108"/>
        <v>0</v>
      </c>
      <c r="Q142">
        <f t="shared" si="112"/>
        <v>0</v>
      </c>
      <c r="R142">
        <f t="shared" si="113"/>
        <v>0</v>
      </c>
      <c r="S142">
        <f t="shared" si="114"/>
        <v>0</v>
      </c>
      <c r="T142">
        <f t="shared" si="115"/>
        <v>0</v>
      </c>
      <c r="U142">
        <f t="shared" si="116"/>
        <v>0</v>
      </c>
      <c r="V142">
        <f t="shared" si="117"/>
        <v>0</v>
      </c>
      <c r="W142">
        <f t="shared" si="118"/>
        <v>0</v>
      </c>
      <c r="X142">
        <f t="shared" si="119"/>
        <v>0</v>
      </c>
      <c r="Y142">
        <f t="shared" si="120"/>
        <v>0</v>
      </c>
      <c r="Z142">
        <f t="shared" si="121"/>
        <v>0</v>
      </c>
      <c r="AA142">
        <f t="shared" si="122"/>
        <v>0</v>
      </c>
      <c r="AB142">
        <f t="shared" si="123"/>
        <v>0</v>
      </c>
      <c r="AC142">
        <f t="shared" si="124"/>
        <v>0</v>
      </c>
      <c r="AD142">
        <f t="shared" si="125"/>
        <v>0</v>
      </c>
      <c r="AE142">
        <f t="shared" si="126"/>
        <v>0</v>
      </c>
      <c r="AF142">
        <f t="shared" si="127"/>
        <v>0</v>
      </c>
      <c r="AG142">
        <f t="shared" si="128"/>
        <v>0</v>
      </c>
      <c r="AH142">
        <f t="shared" si="129"/>
        <v>200000</v>
      </c>
      <c r="AI142">
        <f t="shared" si="130"/>
        <v>0</v>
      </c>
      <c r="AJ142">
        <f t="shared" si="131"/>
        <v>0</v>
      </c>
      <c r="AK142">
        <f t="shared" si="132"/>
        <v>0</v>
      </c>
      <c r="AL142">
        <f t="shared" si="133"/>
        <v>0</v>
      </c>
      <c r="AM142">
        <f t="shared" si="134"/>
        <v>0</v>
      </c>
      <c r="AN142">
        <f t="shared" si="135"/>
        <v>0</v>
      </c>
      <c r="AO142">
        <f t="shared" si="136"/>
        <v>0</v>
      </c>
      <c r="AP142">
        <f t="shared" si="137"/>
        <v>0</v>
      </c>
      <c r="AQ142">
        <f t="shared" si="138"/>
        <v>0</v>
      </c>
      <c r="AR142">
        <f t="shared" si="139"/>
        <v>0</v>
      </c>
      <c r="AS142">
        <f t="shared" si="140"/>
        <v>0</v>
      </c>
      <c r="AT142">
        <f t="shared" si="141"/>
        <v>0</v>
      </c>
      <c r="AU142">
        <f t="shared" si="142"/>
        <v>0</v>
      </c>
      <c r="AV142">
        <f t="shared" si="143"/>
        <v>0</v>
      </c>
      <c r="AW142">
        <f t="shared" si="144"/>
        <v>0</v>
      </c>
      <c r="AX142">
        <f t="shared" si="145"/>
        <v>0</v>
      </c>
      <c r="AZ142">
        <f t="shared" si="146"/>
        <v>0</v>
      </c>
      <c r="BA142">
        <f t="shared" si="147"/>
        <v>0</v>
      </c>
      <c r="BB142">
        <f t="shared" si="148"/>
        <v>0</v>
      </c>
      <c r="BC142">
        <f t="shared" si="149"/>
        <v>0</v>
      </c>
      <c r="BD142">
        <f t="shared" si="150"/>
        <v>0</v>
      </c>
      <c r="BE142">
        <f t="shared" si="151"/>
        <v>0</v>
      </c>
      <c r="BF142">
        <f t="shared" si="152"/>
        <v>0</v>
      </c>
    </row>
    <row r="143" spans="2:58">
      <c r="B143" s="1" t="s">
        <v>136</v>
      </c>
      <c r="C143" s="9">
        <v>500000</v>
      </c>
      <c r="D143" s="9"/>
      <c r="E143" s="1" t="s">
        <v>1</v>
      </c>
      <c r="F143" s="1">
        <v>3</v>
      </c>
      <c r="G143" t="s">
        <v>194</v>
      </c>
      <c r="H143" s="6" t="s">
        <v>805</v>
      </c>
      <c r="I143" s="6" t="s">
        <v>780</v>
      </c>
      <c r="J143">
        <f t="shared" si="105"/>
        <v>0</v>
      </c>
      <c r="K143">
        <f t="shared" si="109"/>
        <v>0</v>
      </c>
      <c r="L143">
        <f t="shared" si="106"/>
        <v>500000</v>
      </c>
      <c r="M143">
        <f t="shared" si="110"/>
        <v>1</v>
      </c>
      <c r="N143">
        <f t="shared" si="107"/>
        <v>0</v>
      </c>
      <c r="O143">
        <f t="shared" si="111"/>
        <v>0</v>
      </c>
      <c r="P143">
        <f t="shared" si="108"/>
        <v>0</v>
      </c>
      <c r="Q143">
        <f t="shared" si="112"/>
        <v>0</v>
      </c>
      <c r="R143">
        <f t="shared" si="113"/>
        <v>0</v>
      </c>
      <c r="S143">
        <f t="shared" si="114"/>
        <v>0</v>
      </c>
      <c r="T143">
        <f t="shared" si="115"/>
        <v>0</v>
      </c>
      <c r="U143">
        <f t="shared" si="116"/>
        <v>0</v>
      </c>
      <c r="V143">
        <f t="shared" si="117"/>
        <v>0</v>
      </c>
      <c r="W143">
        <f t="shared" si="118"/>
        <v>0</v>
      </c>
      <c r="X143">
        <f t="shared" si="119"/>
        <v>0</v>
      </c>
      <c r="Y143">
        <f t="shared" si="120"/>
        <v>0</v>
      </c>
      <c r="Z143">
        <f t="shared" si="121"/>
        <v>0</v>
      </c>
      <c r="AA143">
        <f t="shared" si="122"/>
        <v>0</v>
      </c>
      <c r="AB143">
        <f t="shared" si="123"/>
        <v>0</v>
      </c>
      <c r="AC143">
        <f t="shared" si="124"/>
        <v>0</v>
      </c>
      <c r="AD143">
        <f t="shared" si="125"/>
        <v>0</v>
      </c>
      <c r="AE143">
        <f t="shared" si="126"/>
        <v>0</v>
      </c>
      <c r="AF143">
        <f t="shared" si="127"/>
        <v>0</v>
      </c>
      <c r="AG143">
        <f t="shared" si="128"/>
        <v>0</v>
      </c>
      <c r="AH143">
        <f t="shared" si="129"/>
        <v>0</v>
      </c>
      <c r="AI143">
        <f t="shared" si="130"/>
        <v>500000</v>
      </c>
      <c r="AJ143">
        <f t="shared" si="131"/>
        <v>0</v>
      </c>
      <c r="AK143">
        <f t="shared" si="132"/>
        <v>0</v>
      </c>
      <c r="AL143">
        <f t="shared" si="133"/>
        <v>0</v>
      </c>
      <c r="AM143">
        <f t="shared" si="134"/>
        <v>0</v>
      </c>
      <c r="AN143">
        <f t="shared" si="135"/>
        <v>0</v>
      </c>
      <c r="AO143">
        <f t="shared" si="136"/>
        <v>0</v>
      </c>
      <c r="AP143">
        <f t="shared" si="137"/>
        <v>0</v>
      </c>
      <c r="AQ143">
        <f t="shared" si="138"/>
        <v>0</v>
      </c>
      <c r="AR143">
        <f t="shared" si="139"/>
        <v>0</v>
      </c>
      <c r="AS143">
        <f t="shared" si="140"/>
        <v>0</v>
      </c>
      <c r="AT143">
        <f t="shared" si="141"/>
        <v>0</v>
      </c>
      <c r="AU143">
        <f t="shared" si="142"/>
        <v>0</v>
      </c>
      <c r="AV143">
        <f t="shared" si="143"/>
        <v>0</v>
      </c>
      <c r="AW143">
        <f t="shared" si="144"/>
        <v>0</v>
      </c>
      <c r="AX143">
        <f t="shared" si="145"/>
        <v>0</v>
      </c>
      <c r="AZ143">
        <f t="shared" si="146"/>
        <v>0</v>
      </c>
      <c r="BA143">
        <f t="shared" si="147"/>
        <v>0</v>
      </c>
      <c r="BB143">
        <f t="shared" si="148"/>
        <v>0</v>
      </c>
      <c r="BC143">
        <f t="shared" si="149"/>
        <v>0</v>
      </c>
      <c r="BD143">
        <f t="shared" si="150"/>
        <v>0</v>
      </c>
      <c r="BE143">
        <f t="shared" si="151"/>
        <v>0</v>
      </c>
      <c r="BF143">
        <f t="shared" si="152"/>
        <v>0</v>
      </c>
    </row>
    <row r="144" spans="2:58">
      <c r="B144" s="1" t="s">
        <v>137</v>
      </c>
      <c r="C144" s="9">
        <v>42000</v>
      </c>
      <c r="D144" s="9"/>
      <c r="E144" s="1" t="s">
        <v>1</v>
      </c>
      <c r="F144" s="1">
        <v>3</v>
      </c>
      <c r="G144" t="s">
        <v>183</v>
      </c>
      <c r="H144" s="6" t="s">
        <v>799</v>
      </c>
      <c r="I144" s="6" t="s">
        <v>177</v>
      </c>
      <c r="J144">
        <f t="shared" si="105"/>
        <v>0</v>
      </c>
      <c r="K144">
        <f t="shared" si="109"/>
        <v>0</v>
      </c>
      <c r="L144">
        <f t="shared" si="106"/>
        <v>0</v>
      </c>
      <c r="M144">
        <f t="shared" si="110"/>
        <v>0</v>
      </c>
      <c r="N144">
        <f t="shared" si="107"/>
        <v>0</v>
      </c>
      <c r="O144">
        <f t="shared" si="111"/>
        <v>0</v>
      </c>
      <c r="P144">
        <f t="shared" si="108"/>
        <v>42000</v>
      </c>
      <c r="Q144">
        <f t="shared" si="112"/>
        <v>1</v>
      </c>
      <c r="R144">
        <f t="shared" si="113"/>
        <v>0</v>
      </c>
      <c r="S144">
        <f t="shared" si="114"/>
        <v>0</v>
      </c>
      <c r="T144">
        <f t="shared" si="115"/>
        <v>0</v>
      </c>
      <c r="U144">
        <f t="shared" si="116"/>
        <v>0</v>
      </c>
      <c r="V144">
        <f t="shared" si="117"/>
        <v>42000</v>
      </c>
      <c r="W144">
        <f t="shared" si="118"/>
        <v>0</v>
      </c>
      <c r="X144">
        <f t="shared" si="119"/>
        <v>0</v>
      </c>
      <c r="Y144">
        <f t="shared" si="120"/>
        <v>0</v>
      </c>
      <c r="Z144">
        <f t="shared" si="121"/>
        <v>0</v>
      </c>
      <c r="AA144">
        <f t="shared" si="122"/>
        <v>0</v>
      </c>
      <c r="AB144">
        <f t="shared" si="123"/>
        <v>0</v>
      </c>
      <c r="AC144">
        <f t="shared" si="124"/>
        <v>0</v>
      </c>
      <c r="AD144">
        <f t="shared" si="125"/>
        <v>0</v>
      </c>
      <c r="AE144">
        <f t="shared" si="126"/>
        <v>0</v>
      </c>
      <c r="AF144">
        <f t="shared" si="127"/>
        <v>0</v>
      </c>
      <c r="AG144">
        <f t="shared" si="128"/>
        <v>0</v>
      </c>
      <c r="AH144">
        <f t="shared" si="129"/>
        <v>0</v>
      </c>
      <c r="AI144">
        <f t="shared" si="130"/>
        <v>0</v>
      </c>
      <c r="AJ144">
        <f t="shared" si="131"/>
        <v>0</v>
      </c>
      <c r="AK144">
        <f t="shared" si="132"/>
        <v>0</v>
      </c>
      <c r="AL144">
        <f t="shared" si="133"/>
        <v>0</v>
      </c>
      <c r="AM144">
        <f t="shared" si="134"/>
        <v>0</v>
      </c>
      <c r="AN144">
        <f t="shared" si="135"/>
        <v>0</v>
      </c>
      <c r="AO144">
        <f t="shared" si="136"/>
        <v>0</v>
      </c>
      <c r="AP144">
        <f t="shared" si="137"/>
        <v>0</v>
      </c>
      <c r="AQ144">
        <f t="shared" si="138"/>
        <v>0</v>
      </c>
      <c r="AR144">
        <f t="shared" si="139"/>
        <v>0</v>
      </c>
      <c r="AS144">
        <f t="shared" si="140"/>
        <v>0</v>
      </c>
      <c r="AT144">
        <f t="shared" si="141"/>
        <v>0</v>
      </c>
      <c r="AU144">
        <f t="shared" si="142"/>
        <v>0</v>
      </c>
      <c r="AV144">
        <f t="shared" si="143"/>
        <v>0</v>
      </c>
      <c r="AW144">
        <f t="shared" si="144"/>
        <v>0</v>
      </c>
      <c r="AX144">
        <f t="shared" si="145"/>
        <v>0</v>
      </c>
      <c r="AZ144">
        <f t="shared" si="146"/>
        <v>0</v>
      </c>
      <c r="BA144">
        <f t="shared" si="147"/>
        <v>0</v>
      </c>
      <c r="BB144">
        <f t="shared" si="148"/>
        <v>0</v>
      </c>
      <c r="BC144">
        <f t="shared" si="149"/>
        <v>0</v>
      </c>
      <c r="BD144">
        <f t="shared" si="150"/>
        <v>0</v>
      </c>
      <c r="BE144">
        <f t="shared" si="151"/>
        <v>0</v>
      </c>
      <c r="BF144">
        <f t="shared" si="152"/>
        <v>0</v>
      </c>
    </row>
    <row r="145" spans="2:58">
      <c r="B145" s="1" t="s">
        <v>138</v>
      </c>
      <c r="C145" s="9">
        <v>142000</v>
      </c>
      <c r="D145" s="9"/>
      <c r="E145" s="1" t="s">
        <v>1</v>
      </c>
      <c r="F145" s="1">
        <v>3</v>
      </c>
      <c r="G145" t="s">
        <v>178</v>
      </c>
      <c r="H145" s="6" t="s">
        <v>816</v>
      </c>
      <c r="I145" s="5" t="s">
        <v>177</v>
      </c>
      <c r="J145">
        <f t="shared" si="105"/>
        <v>0</v>
      </c>
      <c r="K145">
        <f t="shared" si="109"/>
        <v>0</v>
      </c>
      <c r="L145">
        <f t="shared" si="106"/>
        <v>0</v>
      </c>
      <c r="M145">
        <f t="shared" si="110"/>
        <v>0</v>
      </c>
      <c r="N145">
        <f t="shared" si="107"/>
        <v>0</v>
      </c>
      <c r="O145">
        <f t="shared" si="111"/>
        <v>0</v>
      </c>
      <c r="P145">
        <f t="shared" si="108"/>
        <v>142000</v>
      </c>
      <c r="Q145">
        <f t="shared" si="112"/>
        <v>1</v>
      </c>
      <c r="R145">
        <f t="shared" si="113"/>
        <v>0</v>
      </c>
      <c r="S145">
        <f t="shared" si="114"/>
        <v>142000</v>
      </c>
      <c r="T145">
        <f t="shared" si="115"/>
        <v>0</v>
      </c>
      <c r="U145">
        <f t="shared" si="116"/>
        <v>0</v>
      </c>
      <c r="V145">
        <f t="shared" si="117"/>
        <v>0</v>
      </c>
      <c r="W145">
        <f t="shared" si="118"/>
        <v>0</v>
      </c>
      <c r="X145">
        <f t="shared" si="119"/>
        <v>0</v>
      </c>
      <c r="Y145">
        <f t="shared" si="120"/>
        <v>0</v>
      </c>
      <c r="Z145">
        <f t="shared" si="121"/>
        <v>0</v>
      </c>
      <c r="AA145">
        <f t="shared" si="122"/>
        <v>0</v>
      </c>
      <c r="AB145">
        <f t="shared" si="123"/>
        <v>0</v>
      </c>
      <c r="AC145">
        <f t="shared" si="124"/>
        <v>0</v>
      </c>
      <c r="AD145">
        <f t="shared" si="125"/>
        <v>0</v>
      </c>
      <c r="AE145">
        <f t="shared" si="126"/>
        <v>0</v>
      </c>
      <c r="AF145">
        <f t="shared" si="127"/>
        <v>0</v>
      </c>
      <c r="AG145">
        <f t="shared" si="128"/>
        <v>0</v>
      </c>
      <c r="AH145">
        <f t="shared" si="129"/>
        <v>0</v>
      </c>
      <c r="AI145">
        <f t="shared" si="130"/>
        <v>0</v>
      </c>
      <c r="AJ145">
        <f t="shared" si="131"/>
        <v>0</v>
      </c>
      <c r="AK145">
        <f t="shared" si="132"/>
        <v>0</v>
      </c>
      <c r="AL145">
        <f t="shared" si="133"/>
        <v>0</v>
      </c>
      <c r="AM145">
        <f t="shared" si="134"/>
        <v>0</v>
      </c>
      <c r="AN145">
        <f t="shared" si="135"/>
        <v>0</v>
      </c>
      <c r="AO145">
        <f t="shared" si="136"/>
        <v>0</v>
      </c>
      <c r="AP145">
        <f t="shared" si="137"/>
        <v>0</v>
      </c>
      <c r="AQ145">
        <f t="shared" si="138"/>
        <v>0</v>
      </c>
      <c r="AR145">
        <f t="shared" si="139"/>
        <v>0</v>
      </c>
      <c r="AS145">
        <f t="shared" si="140"/>
        <v>0</v>
      </c>
      <c r="AT145">
        <f t="shared" si="141"/>
        <v>0</v>
      </c>
      <c r="AU145">
        <f t="shared" si="142"/>
        <v>0</v>
      </c>
      <c r="AV145">
        <f t="shared" si="143"/>
        <v>0</v>
      </c>
      <c r="AW145">
        <f t="shared" si="144"/>
        <v>0</v>
      </c>
      <c r="AX145">
        <f t="shared" si="145"/>
        <v>0</v>
      </c>
      <c r="AZ145">
        <f t="shared" si="146"/>
        <v>0</v>
      </c>
      <c r="BA145">
        <f t="shared" si="147"/>
        <v>0</v>
      </c>
      <c r="BB145">
        <f t="shared" si="148"/>
        <v>0</v>
      </c>
      <c r="BC145">
        <f t="shared" si="149"/>
        <v>0</v>
      </c>
      <c r="BD145">
        <f t="shared" si="150"/>
        <v>0</v>
      </c>
      <c r="BE145">
        <f t="shared" si="151"/>
        <v>0</v>
      </c>
      <c r="BF145">
        <f t="shared" si="152"/>
        <v>0</v>
      </c>
    </row>
    <row r="146" spans="2:58">
      <c r="B146" s="1" t="s">
        <v>139</v>
      </c>
      <c r="C146" s="9">
        <v>110265</v>
      </c>
      <c r="D146" s="9"/>
      <c r="E146" s="1" t="s">
        <v>1</v>
      </c>
      <c r="F146" s="1">
        <v>3</v>
      </c>
      <c r="G146" t="s">
        <v>189</v>
      </c>
      <c r="H146" s="6" t="s">
        <v>850</v>
      </c>
      <c r="I146" s="6" t="s">
        <v>177</v>
      </c>
      <c r="J146">
        <f t="shared" si="105"/>
        <v>0</v>
      </c>
      <c r="K146">
        <f t="shared" si="109"/>
        <v>0</v>
      </c>
      <c r="L146">
        <f t="shared" si="106"/>
        <v>0</v>
      </c>
      <c r="M146">
        <f t="shared" si="110"/>
        <v>0</v>
      </c>
      <c r="N146">
        <f t="shared" si="107"/>
        <v>0</v>
      </c>
      <c r="O146">
        <f t="shared" si="111"/>
        <v>0</v>
      </c>
      <c r="P146">
        <f t="shared" si="108"/>
        <v>110265</v>
      </c>
      <c r="Q146">
        <f t="shared" si="112"/>
        <v>1</v>
      </c>
      <c r="R146">
        <f t="shared" si="113"/>
        <v>0</v>
      </c>
      <c r="S146">
        <f t="shared" si="114"/>
        <v>0</v>
      </c>
      <c r="T146">
        <f t="shared" si="115"/>
        <v>0</v>
      </c>
      <c r="U146">
        <f t="shared" si="116"/>
        <v>0</v>
      </c>
      <c r="V146">
        <f t="shared" si="117"/>
        <v>0</v>
      </c>
      <c r="W146">
        <f t="shared" si="118"/>
        <v>0</v>
      </c>
      <c r="X146">
        <f t="shared" si="119"/>
        <v>0</v>
      </c>
      <c r="Y146">
        <f t="shared" si="120"/>
        <v>0</v>
      </c>
      <c r="Z146">
        <f t="shared" si="121"/>
        <v>0</v>
      </c>
      <c r="AA146">
        <f t="shared" si="122"/>
        <v>0</v>
      </c>
      <c r="AB146">
        <f t="shared" si="123"/>
        <v>0</v>
      </c>
      <c r="AC146">
        <f t="shared" si="124"/>
        <v>110265</v>
      </c>
      <c r="AD146">
        <f t="shared" si="125"/>
        <v>0</v>
      </c>
      <c r="AE146">
        <f t="shared" si="126"/>
        <v>0</v>
      </c>
      <c r="AF146">
        <f t="shared" si="127"/>
        <v>0</v>
      </c>
      <c r="AG146">
        <f t="shared" si="128"/>
        <v>0</v>
      </c>
      <c r="AH146">
        <f t="shared" si="129"/>
        <v>0</v>
      </c>
      <c r="AI146">
        <f t="shared" si="130"/>
        <v>0</v>
      </c>
      <c r="AJ146">
        <f t="shared" si="131"/>
        <v>0</v>
      </c>
      <c r="AK146">
        <f t="shared" si="132"/>
        <v>0</v>
      </c>
      <c r="AL146">
        <f t="shared" si="133"/>
        <v>0</v>
      </c>
      <c r="AM146">
        <f t="shared" si="134"/>
        <v>0</v>
      </c>
      <c r="AN146">
        <f t="shared" si="135"/>
        <v>0</v>
      </c>
      <c r="AO146">
        <f t="shared" si="136"/>
        <v>0</v>
      </c>
      <c r="AP146">
        <f t="shared" si="137"/>
        <v>0</v>
      </c>
      <c r="AQ146">
        <f t="shared" si="138"/>
        <v>0</v>
      </c>
      <c r="AR146">
        <f t="shared" si="139"/>
        <v>0</v>
      </c>
      <c r="AS146">
        <f t="shared" si="140"/>
        <v>0</v>
      </c>
      <c r="AT146">
        <f t="shared" si="141"/>
        <v>0</v>
      </c>
      <c r="AU146">
        <f t="shared" si="142"/>
        <v>0</v>
      </c>
      <c r="AV146">
        <f t="shared" si="143"/>
        <v>0</v>
      </c>
      <c r="AW146">
        <f t="shared" si="144"/>
        <v>0</v>
      </c>
      <c r="AX146">
        <f t="shared" si="145"/>
        <v>0</v>
      </c>
      <c r="AZ146">
        <f t="shared" si="146"/>
        <v>0</v>
      </c>
      <c r="BA146">
        <f t="shared" si="147"/>
        <v>0</v>
      </c>
      <c r="BB146">
        <f t="shared" si="148"/>
        <v>0</v>
      </c>
      <c r="BC146">
        <f t="shared" si="149"/>
        <v>0</v>
      </c>
      <c r="BD146">
        <f t="shared" si="150"/>
        <v>0</v>
      </c>
      <c r="BE146">
        <f t="shared" si="151"/>
        <v>0</v>
      </c>
      <c r="BF146">
        <f t="shared" si="152"/>
        <v>0</v>
      </c>
    </row>
    <row r="147" spans="2:58">
      <c r="B147" s="1" t="s">
        <v>140</v>
      </c>
      <c r="C147" s="9">
        <v>16500</v>
      </c>
      <c r="D147" s="9"/>
      <c r="E147" s="1" t="s">
        <v>1</v>
      </c>
      <c r="F147" s="1">
        <v>3</v>
      </c>
      <c r="G147" t="s">
        <v>179</v>
      </c>
      <c r="H147" s="5" t="s">
        <v>797</v>
      </c>
      <c r="I147" t="s">
        <v>177</v>
      </c>
      <c r="J147">
        <f t="shared" si="105"/>
        <v>0</v>
      </c>
      <c r="K147">
        <f t="shared" si="109"/>
        <v>0</v>
      </c>
      <c r="L147">
        <f t="shared" si="106"/>
        <v>0</v>
      </c>
      <c r="M147">
        <f t="shared" si="110"/>
        <v>0</v>
      </c>
      <c r="N147">
        <f t="shared" si="107"/>
        <v>0</v>
      </c>
      <c r="O147">
        <f t="shared" si="111"/>
        <v>0</v>
      </c>
      <c r="P147">
        <f t="shared" si="108"/>
        <v>16500</v>
      </c>
      <c r="Q147">
        <f t="shared" si="112"/>
        <v>1</v>
      </c>
      <c r="R147">
        <f t="shared" si="113"/>
        <v>16500</v>
      </c>
      <c r="S147">
        <f t="shared" si="114"/>
        <v>0</v>
      </c>
      <c r="T147">
        <f t="shared" si="115"/>
        <v>0</v>
      </c>
      <c r="U147">
        <f t="shared" si="116"/>
        <v>0</v>
      </c>
      <c r="V147">
        <f t="shared" si="117"/>
        <v>0</v>
      </c>
      <c r="W147">
        <f t="shared" si="118"/>
        <v>0</v>
      </c>
      <c r="X147">
        <f t="shared" si="119"/>
        <v>0</v>
      </c>
      <c r="Y147">
        <f t="shared" si="120"/>
        <v>0</v>
      </c>
      <c r="Z147">
        <f t="shared" si="121"/>
        <v>0</v>
      </c>
      <c r="AA147">
        <f t="shared" si="122"/>
        <v>0</v>
      </c>
      <c r="AB147">
        <f t="shared" si="123"/>
        <v>0</v>
      </c>
      <c r="AC147">
        <f t="shared" si="124"/>
        <v>0</v>
      </c>
      <c r="AD147">
        <f t="shared" si="125"/>
        <v>0</v>
      </c>
      <c r="AE147">
        <f t="shared" si="126"/>
        <v>0</v>
      </c>
      <c r="AF147">
        <f t="shared" si="127"/>
        <v>0</v>
      </c>
      <c r="AG147">
        <f t="shared" si="128"/>
        <v>0</v>
      </c>
      <c r="AH147">
        <f t="shared" si="129"/>
        <v>0</v>
      </c>
      <c r="AI147">
        <f t="shared" si="130"/>
        <v>0</v>
      </c>
      <c r="AJ147">
        <f t="shared" si="131"/>
        <v>0</v>
      </c>
      <c r="AK147">
        <f t="shared" si="132"/>
        <v>0</v>
      </c>
      <c r="AL147">
        <f t="shared" si="133"/>
        <v>0</v>
      </c>
      <c r="AM147">
        <f t="shared" si="134"/>
        <v>0</v>
      </c>
      <c r="AN147">
        <f t="shared" si="135"/>
        <v>0</v>
      </c>
      <c r="AO147">
        <f t="shared" si="136"/>
        <v>0</v>
      </c>
      <c r="AP147">
        <f t="shared" si="137"/>
        <v>0</v>
      </c>
      <c r="AQ147">
        <f t="shared" si="138"/>
        <v>0</v>
      </c>
      <c r="AR147">
        <f t="shared" si="139"/>
        <v>0</v>
      </c>
      <c r="AS147">
        <f t="shared" si="140"/>
        <v>0</v>
      </c>
      <c r="AT147">
        <f t="shared" si="141"/>
        <v>0</v>
      </c>
      <c r="AU147">
        <f t="shared" si="142"/>
        <v>0</v>
      </c>
      <c r="AV147">
        <f t="shared" si="143"/>
        <v>0</v>
      </c>
      <c r="AW147">
        <f t="shared" si="144"/>
        <v>0</v>
      </c>
      <c r="AX147">
        <f t="shared" si="145"/>
        <v>0</v>
      </c>
      <c r="AZ147">
        <f t="shared" si="146"/>
        <v>0</v>
      </c>
      <c r="BA147">
        <f t="shared" si="147"/>
        <v>0</v>
      </c>
      <c r="BB147">
        <f t="shared" si="148"/>
        <v>0</v>
      </c>
      <c r="BC147">
        <f t="shared" si="149"/>
        <v>0</v>
      </c>
      <c r="BD147">
        <f t="shared" si="150"/>
        <v>0</v>
      </c>
      <c r="BE147">
        <f t="shared" si="151"/>
        <v>0</v>
      </c>
      <c r="BF147">
        <f t="shared" si="152"/>
        <v>0</v>
      </c>
    </row>
    <row r="148" spans="2:58">
      <c r="B148" s="1" t="s">
        <v>141</v>
      </c>
      <c r="C148" s="9">
        <v>24720</v>
      </c>
      <c r="D148" s="9"/>
      <c r="E148" s="1" t="s">
        <v>1</v>
      </c>
      <c r="F148" s="1">
        <v>3</v>
      </c>
      <c r="G148" t="s">
        <v>184</v>
      </c>
      <c r="H148" s="6" t="s">
        <v>832</v>
      </c>
      <c r="I148" s="6" t="s">
        <v>794</v>
      </c>
      <c r="J148">
        <f t="shared" si="105"/>
        <v>24720</v>
      </c>
      <c r="K148">
        <f t="shared" si="109"/>
        <v>1</v>
      </c>
      <c r="L148">
        <f t="shared" si="106"/>
        <v>0</v>
      </c>
      <c r="M148">
        <f t="shared" si="110"/>
        <v>0</v>
      </c>
      <c r="N148">
        <f t="shared" si="107"/>
        <v>0</v>
      </c>
      <c r="O148">
        <f t="shared" si="111"/>
        <v>0</v>
      </c>
      <c r="P148">
        <f t="shared" si="108"/>
        <v>0</v>
      </c>
      <c r="Q148">
        <f t="shared" si="112"/>
        <v>0</v>
      </c>
      <c r="R148">
        <f t="shared" si="113"/>
        <v>0</v>
      </c>
      <c r="S148">
        <f t="shared" si="114"/>
        <v>0</v>
      </c>
      <c r="T148">
        <f t="shared" si="115"/>
        <v>0</v>
      </c>
      <c r="U148">
        <f t="shared" si="116"/>
        <v>0</v>
      </c>
      <c r="V148">
        <f t="shared" si="117"/>
        <v>0</v>
      </c>
      <c r="W148">
        <f t="shared" si="118"/>
        <v>0</v>
      </c>
      <c r="X148">
        <f t="shared" si="119"/>
        <v>0</v>
      </c>
      <c r="Y148">
        <f t="shared" si="120"/>
        <v>24720</v>
      </c>
      <c r="Z148">
        <f t="shared" si="121"/>
        <v>0</v>
      </c>
      <c r="AA148">
        <f t="shared" si="122"/>
        <v>0</v>
      </c>
      <c r="AB148">
        <f t="shared" si="123"/>
        <v>0</v>
      </c>
      <c r="AC148">
        <f t="shared" si="124"/>
        <v>0</v>
      </c>
      <c r="AD148">
        <f t="shared" si="125"/>
        <v>0</v>
      </c>
      <c r="AE148">
        <f t="shared" si="126"/>
        <v>0</v>
      </c>
      <c r="AF148">
        <f t="shared" si="127"/>
        <v>0</v>
      </c>
      <c r="AG148">
        <f t="shared" si="128"/>
        <v>0</v>
      </c>
      <c r="AH148">
        <f t="shared" si="129"/>
        <v>0</v>
      </c>
      <c r="AI148">
        <f t="shared" si="130"/>
        <v>0</v>
      </c>
      <c r="AJ148">
        <f t="shared" si="131"/>
        <v>0</v>
      </c>
      <c r="AK148">
        <f t="shared" si="132"/>
        <v>0</v>
      </c>
      <c r="AL148">
        <f t="shared" si="133"/>
        <v>0</v>
      </c>
      <c r="AM148">
        <f t="shared" si="134"/>
        <v>0</v>
      </c>
      <c r="AN148">
        <f t="shared" si="135"/>
        <v>0</v>
      </c>
      <c r="AO148">
        <f t="shared" si="136"/>
        <v>0</v>
      </c>
      <c r="AP148">
        <f t="shared" si="137"/>
        <v>0</v>
      </c>
      <c r="AQ148">
        <f t="shared" si="138"/>
        <v>0</v>
      </c>
      <c r="AR148">
        <f t="shared" si="139"/>
        <v>0</v>
      </c>
      <c r="AS148">
        <f t="shared" si="140"/>
        <v>0</v>
      </c>
      <c r="AT148">
        <f t="shared" si="141"/>
        <v>0</v>
      </c>
      <c r="AU148">
        <f t="shared" si="142"/>
        <v>0</v>
      </c>
      <c r="AV148">
        <f t="shared" si="143"/>
        <v>0</v>
      </c>
      <c r="AW148">
        <f t="shared" si="144"/>
        <v>0</v>
      </c>
      <c r="AX148">
        <f t="shared" si="145"/>
        <v>0</v>
      </c>
      <c r="AZ148">
        <f t="shared" si="146"/>
        <v>0</v>
      </c>
      <c r="BA148">
        <f t="shared" si="147"/>
        <v>0</v>
      </c>
      <c r="BB148">
        <f t="shared" si="148"/>
        <v>0</v>
      </c>
      <c r="BC148">
        <f t="shared" si="149"/>
        <v>0</v>
      </c>
      <c r="BD148">
        <f t="shared" si="150"/>
        <v>0</v>
      </c>
      <c r="BE148">
        <f t="shared" si="151"/>
        <v>0</v>
      </c>
      <c r="BF148">
        <f t="shared" si="152"/>
        <v>0</v>
      </c>
    </row>
    <row r="149" spans="2:58">
      <c r="B149" s="1" t="s">
        <v>142</v>
      </c>
      <c r="C149" s="9">
        <v>45000</v>
      </c>
      <c r="D149" s="9"/>
      <c r="E149" s="1" t="s">
        <v>1</v>
      </c>
      <c r="F149" s="1">
        <v>3</v>
      </c>
      <c r="G149" t="s">
        <v>801</v>
      </c>
      <c r="H149" s="6" t="s">
        <v>802</v>
      </c>
      <c r="I149" s="6" t="s">
        <v>177</v>
      </c>
      <c r="J149">
        <f t="shared" si="105"/>
        <v>0</v>
      </c>
      <c r="K149">
        <f t="shared" si="109"/>
        <v>0</v>
      </c>
      <c r="L149">
        <f t="shared" si="106"/>
        <v>0</v>
      </c>
      <c r="M149">
        <f t="shared" si="110"/>
        <v>0</v>
      </c>
      <c r="N149">
        <f t="shared" si="107"/>
        <v>0</v>
      </c>
      <c r="O149">
        <f t="shared" si="111"/>
        <v>0</v>
      </c>
      <c r="P149">
        <f t="shared" si="108"/>
        <v>45000</v>
      </c>
      <c r="Q149">
        <f t="shared" si="112"/>
        <v>1</v>
      </c>
      <c r="R149">
        <f t="shared" si="113"/>
        <v>0</v>
      </c>
      <c r="S149">
        <f t="shared" si="114"/>
        <v>0</v>
      </c>
      <c r="T149">
        <f t="shared" si="115"/>
        <v>0</v>
      </c>
      <c r="U149">
        <f t="shared" si="116"/>
        <v>0</v>
      </c>
      <c r="V149">
        <f t="shared" si="117"/>
        <v>0</v>
      </c>
      <c r="W149">
        <f t="shared" si="118"/>
        <v>0</v>
      </c>
      <c r="X149">
        <f t="shared" si="119"/>
        <v>0</v>
      </c>
      <c r="Y149">
        <f t="shared" si="120"/>
        <v>0</v>
      </c>
      <c r="Z149">
        <f t="shared" si="121"/>
        <v>0</v>
      </c>
      <c r="AA149">
        <f t="shared" si="122"/>
        <v>0</v>
      </c>
      <c r="AB149">
        <f t="shared" si="123"/>
        <v>0</v>
      </c>
      <c r="AC149">
        <f t="shared" si="124"/>
        <v>0</v>
      </c>
      <c r="AD149">
        <f t="shared" si="125"/>
        <v>0</v>
      </c>
      <c r="AE149">
        <f t="shared" si="126"/>
        <v>0</v>
      </c>
      <c r="AF149">
        <f t="shared" si="127"/>
        <v>0</v>
      </c>
      <c r="AG149">
        <f t="shared" si="128"/>
        <v>45000</v>
      </c>
      <c r="AH149">
        <f t="shared" si="129"/>
        <v>0</v>
      </c>
      <c r="AI149">
        <f t="shared" si="130"/>
        <v>0</v>
      </c>
      <c r="AJ149">
        <f t="shared" si="131"/>
        <v>0</v>
      </c>
      <c r="AK149">
        <f t="shared" si="132"/>
        <v>0</v>
      </c>
      <c r="AL149">
        <f t="shared" si="133"/>
        <v>0</v>
      </c>
      <c r="AM149">
        <f t="shared" si="134"/>
        <v>0</v>
      </c>
      <c r="AN149">
        <f t="shared" si="135"/>
        <v>0</v>
      </c>
      <c r="AO149">
        <f t="shared" si="136"/>
        <v>0</v>
      </c>
      <c r="AP149">
        <f t="shared" si="137"/>
        <v>0</v>
      </c>
      <c r="AQ149">
        <f t="shared" si="138"/>
        <v>0</v>
      </c>
      <c r="AR149">
        <f t="shared" si="139"/>
        <v>0</v>
      </c>
      <c r="AS149">
        <f t="shared" si="140"/>
        <v>0</v>
      </c>
      <c r="AT149">
        <f t="shared" si="141"/>
        <v>0</v>
      </c>
      <c r="AU149">
        <f t="shared" si="142"/>
        <v>0</v>
      </c>
      <c r="AV149">
        <f t="shared" si="143"/>
        <v>0</v>
      </c>
      <c r="AW149">
        <f t="shared" si="144"/>
        <v>0</v>
      </c>
      <c r="AX149">
        <f t="shared" si="145"/>
        <v>0</v>
      </c>
      <c r="AZ149">
        <f t="shared" si="146"/>
        <v>0</v>
      </c>
      <c r="BA149">
        <f t="shared" si="147"/>
        <v>0</v>
      </c>
      <c r="BB149">
        <f t="shared" si="148"/>
        <v>0</v>
      </c>
      <c r="BC149">
        <f t="shared" si="149"/>
        <v>0</v>
      </c>
      <c r="BD149">
        <f t="shared" si="150"/>
        <v>0</v>
      </c>
      <c r="BE149">
        <f t="shared" si="151"/>
        <v>0</v>
      </c>
      <c r="BF149">
        <f t="shared" si="152"/>
        <v>0</v>
      </c>
    </row>
    <row r="150" spans="2:58">
      <c r="B150" s="1" t="s">
        <v>143</v>
      </c>
      <c r="C150" s="9">
        <v>200000</v>
      </c>
      <c r="D150" s="9"/>
      <c r="E150" s="1" t="s">
        <v>1</v>
      </c>
      <c r="F150" s="1">
        <v>3</v>
      </c>
      <c r="G150" t="s">
        <v>184</v>
      </c>
      <c r="H150" s="6" t="s">
        <v>832</v>
      </c>
      <c r="I150" t="s">
        <v>794</v>
      </c>
      <c r="J150">
        <f t="shared" si="105"/>
        <v>200000</v>
      </c>
      <c r="K150">
        <f t="shared" si="109"/>
        <v>1</v>
      </c>
      <c r="L150">
        <f t="shared" si="106"/>
        <v>0</v>
      </c>
      <c r="M150">
        <f t="shared" si="110"/>
        <v>0</v>
      </c>
      <c r="N150">
        <f t="shared" si="107"/>
        <v>0</v>
      </c>
      <c r="O150">
        <f t="shared" si="111"/>
        <v>0</v>
      </c>
      <c r="P150">
        <f t="shared" si="108"/>
        <v>0</v>
      </c>
      <c r="Q150">
        <f t="shared" si="112"/>
        <v>0</v>
      </c>
      <c r="R150">
        <f t="shared" si="113"/>
        <v>0</v>
      </c>
      <c r="S150">
        <f t="shared" si="114"/>
        <v>0</v>
      </c>
      <c r="T150">
        <f t="shared" si="115"/>
        <v>0</v>
      </c>
      <c r="U150">
        <f t="shared" si="116"/>
        <v>0</v>
      </c>
      <c r="V150">
        <f t="shared" si="117"/>
        <v>0</v>
      </c>
      <c r="W150">
        <f t="shared" si="118"/>
        <v>0</v>
      </c>
      <c r="X150">
        <f t="shared" si="119"/>
        <v>0</v>
      </c>
      <c r="Y150">
        <f t="shared" si="120"/>
        <v>200000</v>
      </c>
      <c r="Z150">
        <f t="shared" si="121"/>
        <v>0</v>
      </c>
      <c r="AA150">
        <f t="shared" si="122"/>
        <v>0</v>
      </c>
      <c r="AB150">
        <f t="shared" si="123"/>
        <v>0</v>
      </c>
      <c r="AC150">
        <f t="shared" si="124"/>
        <v>0</v>
      </c>
      <c r="AD150">
        <f t="shared" si="125"/>
        <v>0</v>
      </c>
      <c r="AE150">
        <f t="shared" si="126"/>
        <v>0</v>
      </c>
      <c r="AF150">
        <f t="shared" si="127"/>
        <v>0</v>
      </c>
      <c r="AG150">
        <f t="shared" si="128"/>
        <v>0</v>
      </c>
      <c r="AH150">
        <f t="shared" si="129"/>
        <v>0</v>
      </c>
      <c r="AI150">
        <f t="shared" si="130"/>
        <v>0</v>
      </c>
      <c r="AJ150">
        <f t="shared" si="131"/>
        <v>0</v>
      </c>
      <c r="AK150">
        <f t="shared" si="132"/>
        <v>0</v>
      </c>
      <c r="AL150">
        <f t="shared" si="133"/>
        <v>0</v>
      </c>
      <c r="AM150">
        <f t="shared" si="134"/>
        <v>0</v>
      </c>
      <c r="AN150">
        <f t="shared" si="135"/>
        <v>0</v>
      </c>
      <c r="AO150">
        <f t="shared" si="136"/>
        <v>0</v>
      </c>
      <c r="AP150">
        <f t="shared" si="137"/>
        <v>0</v>
      </c>
      <c r="AQ150">
        <f t="shared" si="138"/>
        <v>0</v>
      </c>
      <c r="AR150">
        <f t="shared" si="139"/>
        <v>0</v>
      </c>
      <c r="AS150">
        <f t="shared" si="140"/>
        <v>0</v>
      </c>
      <c r="AT150">
        <f t="shared" si="141"/>
        <v>0</v>
      </c>
      <c r="AU150">
        <f t="shared" si="142"/>
        <v>0</v>
      </c>
      <c r="AV150">
        <f t="shared" si="143"/>
        <v>0</v>
      </c>
      <c r="AW150">
        <f t="shared" si="144"/>
        <v>0</v>
      </c>
      <c r="AX150">
        <f t="shared" si="145"/>
        <v>0</v>
      </c>
      <c r="AZ150">
        <f t="shared" si="146"/>
        <v>0</v>
      </c>
      <c r="BA150">
        <f t="shared" si="147"/>
        <v>0</v>
      </c>
      <c r="BB150">
        <f t="shared" si="148"/>
        <v>0</v>
      </c>
      <c r="BC150">
        <f t="shared" si="149"/>
        <v>0</v>
      </c>
      <c r="BD150">
        <f t="shared" si="150"/>
        <v>0</v>
      </c>
      <c r="BE150">
        <f t="shared" si="151"/>
        <v>0</v>
      </c>
      <c r="BF150">
        <f t="shared" si="152"/>
        <v>0</v>
      </c>
    </row>
    <row r="151" spans="2:58">
      <c r="B151" s="1" t="s">
        <v>144</v>
      </c>
      <c r="C151" s="9">
        <v>200000</v>
      </c>
      <c r="D151" s="9"/>
      <c r="E151" s="1" t="s">
        <v>1</v>
      </c>
      <c r="F151" s="1">
        <v>3</v>
      </c>
      <c r="G151" t="s">
        <v>199</v>
      </c>
      <c r="H151" s="6" t="s">
        <v>831</v>
      </c>
      <c r="I151" t="s">
        <v>177</v>
      </c>
      <c r="J151">
        <f t="shared" si="105"/>
        <v>0</v>
      </c>
      <c r="K151">
        <f t="shared" si="109"/>
        <v>0</v>
      </c>
      <c r="L151">
        <f t="shared" si="106"/>
        <v>0</v>
      </c>
      <c r="M151">
        <f t="shared" si="110"/>
        <v>0</v>
      </c>
      <c r="N151">
        <f t="shared" si="107"/>
        <v>0</v>
      </c>
      <c r="O151">
        <f t="shared" si="111"/>
        <v>0</v>
      </c>
      <c r="P151">
        <f t="shared" si="108"/>
        <v>200000</v>
      </c>
      <c r="Q151">
        <f t="shared" si="112"/>
        <v>1</v>
      </c>
      <c r="R151">
        <f t="shared" si="113"/>
        <v>0</v>
      </c>
      <c r="S151">
        <f t="shared" si="114"/>
        <v>0</v>
      </c>
      <c r="T151">
        <f t="shared" si="115"/>
        <v>0</v>
      </c>
      <c r="U151">
        <f t="shared" si="116"/>
        <v>0</v>
      </c>
      <c r="V151">
        <f t="shared" si="117"/>
        <v>0</v>
      </c>
      <c r="W151">
        <f t="shared" si="118"/>
        <v>0</v>
      </c>
      <c r="X151">
        <f t="shared" si="119"/>
        <v>0</v>
      </c>
      <c r="Y151">
        <f t="shared" si="120"/>
        <v>0</v>
      </c>
      <c r="Z151">
        <f t="shared" si="121"/>
        <v>0</v>
      </c>
      <c r="AA151">
        <f t="shared" si="122"/>
        <v>0</v>
      </c>
      <c r="AB151">
        <f t="shared" si="123"/>
        <v>0</v>
      </c>
      <c r="AC151">
        <f t="shared" si="124"/>
        <v>0</v>
      </c>
      <c r="AD151">
        <f t="shared" si="125"/>
        <v>0</v>
      </c>
      <c r="AE151">
        <f t="shared" si="126"/>
        <v>0</v>
      </c>
      <c r="AF151">
        <f t="shared" si="127"/>
        <v>0</v>
      </c>
      <c r="AG151">
        <f t="shared" si="128"/>
        <v>0</v>
      </c>
      <c r="AH151">
        <f t="shared" si="129"/>
        <v>0</v>
      </c>
      <c r="AI151">
        <f t="shared" si="130"/>
        <v>0</v>
      </c>
      <c r="AJ151">
        <f t="shared" si="131"/>
        <v>0</v>
      </c>
      <c r="AK151">
        <f t="shared" si="132"/>
        <v>0</v>
      </c>
      <c r="AL151">
        <f t="shared" si="133"/>
        <v>0</v>
      </c>
      <c r="AM151">
        <f t="shared" si="134"/>
        <v>0</v>
      </c>
      <c r="AN151">
        <f t="shared" si="135"/>
        <v>0</v>
      </c>
      <c r="AO151">
        <f t="shared" si="136"/>
        <v>0</v>
      </c>
      <c r="AP151">
        <f t="shared" si="137"/>
        <v>0</v>
      </c>
      <c r="AQ151">
        <f t="shared" si="138"/>
        <v>0</v>
      </c>
      <c r="AR151">
        <f t="shared" si="139"/>
        <v>0</v>
      </c>
      <c r="AS151">
        <f t="shared" si="140"/>
        <v>0</v>
      </c>
      <c r="AT151">
        <f t="shared" si="141"/>
        <v>0</v>
      </c>
      <c r="AU151">
        <f t="shared" si="142"/>
        <v>0</v>
      </c>
      <c r="AV151">
        <f t="shared" si="143"/>
        <v>0</v>
      </c>
      <c r="AW151">
        <f t="shared" si="144"/>
        <v>0</v>
      </c>
      <c r="AX151">
        <f t="shared" si="145"/>
        <v>0</v>
      </c>
      <c r="AZ151">
        <f t="shared" si="146"/>
        <v>0</v>
      </c>
      <c r="BA151">
        <f t="shared" si="147"/>
        <v>200000</v>
      </c>
      <c r="BB151">
        <f t="shared" si="148"/>
        <v>0</v>
      </c>
      <c r="BC151">
        <f t="shared" si="149"/>
        <v>0</v>
      </c>
      <c r="BD151">
        <f t="shared" si="150"/>
        <v>0</v>
      </c>
      <c r="BE151">
        <f t="shared" si="151"/>
        <v>0</v>
      </c>
      <c r="BF151">
        <f t="shared" si="152"/>
        <v>0</v>
      </c>
    </row>
    <row r="152" spans="2:58">
      <c r="B152" s="1" t="s">
        <v>145</v>
      </c>
      <c r="C152" s="9">
        <v>50000</v>
      </c>
      <c r="D152" s="9"/>
      <c r="E152" s="1" t="s">
        <v>1</v>
      </c>
      <c r="F152" s="1">
        <v>3</v>
      </c>
      <c r="G152" t="s">
        <v>839</v>
      </c>
      <c r="H152" s="6" t="s">
        <v>840</v>
      </c>
      <c r="I152" s="6" t="s">
        <v>177</v>
      </c>
      <c r="J152">
        <f t="shared" si="105"/>
        <v>0</v>
      </c>
      <c r="K152">
        <f t="shared" si="109"/>
        <v>0</v>
      </c>
      <c r="L152">
        <f t="shared" si="106"/>
        <v>0</v>
      </c>
      <c r="M152">
        <f t="shared" si="110"/>
        <v>0</v>
      </c>
      <c r="N152">
        <f t="shared" si="107"/>
        <v>0</v>
      </c>
      <c r="O152">
        <f t="shared" si="111"/>
        <v>0</v>
      </c>
      <c r="P152">
        <f t="shared" si="108"/>
        <v>50000</v>
      </c>
      <c r="Q152">
        <f t="shared" si="112"/>
        <v>1</v>
      </c>
      <c r="R152">
        <f t="shared" si="113"/>
        <v>0</v>
      </c>
      <c r="S152">
        <f t="shared" si="114"/>
        <v>0</v>
      </c>
      <c r="T152">
        <f t="shared" si="115"/>
        <v>0</v>
      </c>
      <c r="U152">
        <f t="shared" si="116"/>
        <v>0</v>
      </c>
      <c r="V152">
        <f t="shared" si="117"/>
        <v>0</v>
      </c>
      <c r="W152">
        <f t="shared" si="118"/>
        <v>0</v>
      </c>
      <c r="X152">
        <f t="shared" si="119"/>
        <v>0</v>
      </c>
      <c r="Y152">
        <f t="shared" si="120"/>
        <v>0</v>
      </c>
      <c r="Z152">
        <f t="shared" si="121"/>
        <v>0</v>
      </c>
      <c r="AA152">
        <f t="shared" si="122"/>
        <v>0</v>
      </c>
      <c r="AB152">
        <f t="shared" si="123"/>
        <v>0</v>
      </c>
      <c r="AC152">
        <f t="shared" si="124"/>
        <v>0</v>
      </c>
      <c r="AD152">
        <f t="shared" si="125"/>
        <v>0</v>
      </c>
      <c r="AE152">
        <f t="shared" si="126"/>
        <v>0</v>
      </c>
      <c r="AF152">
        <f t="shared" si="127"/>
        <v>0</v>
      </c>
      <c r="AG152">
        <f t="shared" si="128"/>
        <v>0</v>
      </c>
      <c r="AH152">
        <f t="shared" si="129"/>
        <v>0</v>
      </c>
      <c r="AI152">
        <f t="shared" si="130"/>
        <v>0</v>
      </c>
      <c r="AJ152">
        <f t="shared" si="131"/>
        <v>0</v>
      </c>
      <c r="AK152">
        <f t="shared" si="132"/>
        <v>0</v>
      </c>
      <c r="AL152">
        <f t="shared" si="133"/>
        <v>0</v>
      </c>
      <c r="AM152">
        <f t="shared" si="134"/>
        <v>0</v>
      </c>
      <c r="AN152">
        <f t="shared" si="135"/>
        <v>0</v>
      </c>
      <c r="AO152">
        <f t="shared" si="136"/>
        <v>0</v>
      </c>
      <c r="AP152">
        <f t="shared" si="137"/>
        <v>0</v>
      </c>
      <c r="AQ152">
        <f t="shared" si="138"/>
        <v>0</v>
      </c>
      <c r="AR152">
        <f t="shared" si="139"/>
        <v>0</v>
      </c>
      <c r="AS152">
        <f t="shared" si="140"/>
        <v>0</v>
      </c>
      <c r="AT152">
        <f t="shared" si="141"/>
        <v>0</v>
      </c>
      <c r="AU152">
        <f t="shared" si="142"/>
        <v>0</v>
      </c>
      <c r="AV152">
        <f t="shared" si="143"/>
        <v>0</v>
      </c>
      <c r="AW152">
        <f t="shared" si="144"/>
        <v>0</v>
      </c>
      <c r="AX152">
        <f t="shared" si="145"/>
        <v>0</v>
      </c>
      <c r="AZ152">
        <f t="shared" si="146"/>
        <v>0</v>
      </c>
      <c r="BA152">
        <f t="shared" si="147"/>
        <v>0</v>
      </c>
      <c r="BB152">
        <f t="shared" si="148"/>
        <v>0</v>
      </c>
      <c r="BC152">
        <f t="shared" si="149"/>
        <v>0</v>
      </c>
      <c r="BD152">
        <f t="shared" si="150"/>
        <v>50000</v>
      </c>
      <c r="BE152">
        <f t="shared" si="151"/>
        <v>0</v>
      </c>
      <c r="BF152">
        <f t="shared" si="152"/>
        <v>0</v>
      </c>
    </row>
    <row r="153" spans="2:58">
      <c r="B153" s="1" t="s">
        <v>146</v>
      </c>
      <c r="C153" s="9">
        <v>500000</v>
      </c>
      <c r="D153" s="9"/>
      <c r="E153" s="1" t="s">
        <v>1</v>
      </c>
      <c r="F153" s="1">
        <v>3</v>
      </c>
      <c r="G153" t="s">
        <v>198</v>
      </c>
      <c r="H153" s="5" t="s">
        <v>819</v>
      </c>
      <c r="I153" t="s">
        <v>200</v>
      </c>
      <c r="J153">
        <f t="shared" si="105"/>
        <v>0</v>
      </c>
      <c r="K153">
        <f t="shared" si="109"/>
        <v>0</v>
      </c>
      <c r="L153">
        <f t="shared" si="106"/>
        <v>0</v>
      </c>
      <c r="M153">
        <f t="shared" si="110"/>
        <v>0</v>
      </c>
      <c r="N153">
        <f t="shared" si="107"/>
        <v>500000</v>
      </c>
      <c r="O153">
        <f t="shared" si="111"/>
        <v>1</v>
      </c>
      <c r="P153">
        <f t="shared" si="108"/>
        <v>0</v>
      </c>
      <c r="Q153">
        <f t="shared" si="112"/>
        <v>0</v>
      </c>
      <c r="R153">
        <f t="shared" si="113"/>
        <v>0</v>
      </c>
      <c r="S153">
        <f t="shared" si="114"/>
        <v>0</v>
      </c>
      <c r="T153">
        <f t="shared" si="115"/>
        <v>0</v>
      </c>
      <c r="U153">
        <f t="shared" si="116"/>
        <v>0</v>
      </c>
      <c r="V153">
        <f t="shared" si="117"/>
        <v>0</v>
      </c>
      <c r="W153">
        <f t="shared" si="118"/>
        <v>0</v>
      </c>
      <c r="X153">
        <f t="shared" si="119"/>
        <v>0</v>
      </c>
      <c r="Y153">
        <f t="shared" si="120"/>
        <v>0</v>
      </c>
      <c r="Z153">
        <f t="shared" si="121"/>
        <v>0</v>
      </c>
      <c r="AA153">
        <f t="shared" si="122"/>
        <v>0</v>
      </c>
      <c r="AB153">
        <f t="shared" si="123"/>
        <v>0</v>
      </c>
      <c r="AC153">
        <f t="shared" si="124"/>
        <v>0</v>
      </c>
      <c r="AD153">
        <f t="shared" si="125"/>
        <v>0</v>
      </c>
      <c r="AE153">
        <f t="shared" si="126"/>
        <v>0</v>
      </c>
      <c r="AF153">
        <f t="shared" si="127"/>
        <v>0</v>
      </c>
      <c r="AG153">
        <f t="shared" si="128"/>
        <v>0</v>
      </c>
      <c r="AH153">
        <f t="shared" si="129"/>
        <v>0</v>
      </c>
      <c r="AI153">
        <f t="shared" si="130"/>
        <v>0</v>
      </c>
      <c r="AJ153">
        <f t="shared" si="131"/>
        <v>0</v>
      </c>
      <c r="AK153">
        <f t="shared" si="132"/>
        <v>0</v>
      </c>
      <c r="AL153">
        <f t="shared" si="133"/>
        <v>0</v>
      </c>
      <c r="AM153">
        <f t="shared" si="134"/>
        <v>500000</v>
      </c>
      <c r="AN153">
        <f t="shared" si="135"/>
        <v>0</v>
      </c>
      <c r="AO153">
        <f t="shared" si="136"/>
        <v>0</v>
      </c>
      <c r="AP153">
        <f t="shared" si="137"/>
        <v>0</v>
      </c>
      <c r="AQ153">
        <f t="shared" si="138"/>
        <v>0</v>
      </c>
      <c r="AR153">
        <f t="shared" si="139"/>
        <v>0</v>
      </c>
      <c r="AS153">
        <f t="shared" si="140"/>
        <v>0</v>
      </c>
      <c r="AT153">
        <f t="shared" si="141"/>
        <v>0</v>
      </c>
      <c r="AU153">
        <f t="shared" si="142"/>
        <v>0</v>
      </c>
      <c r="AV153">
        <f t="shared" si="143"/>
        <v>0</v>
      </c>
      <c r="AW153">
        <f t="shared" si="144"/>
        <v>0</v>
      </c>
      <c r="AX153">
        <f t="shared" si="145"/>
        <v>0</v>
      </c>
      <c r="AZ153">
        <f t="shared" si="146"/>
        <v>0</v>
      </c>
      <c r="BA153">
        <f t="shared" si="147"/>
        <v>0</v>
      </c>
      <c r="BB153">
        <f t="shared" si="148"/>
        <v>0</v>
      </c>
      <c r="BC153">
        <f t="shared" si="149"/>
        <v>0</v>
      </c>
      <c r="BD153">
        <f t="shared" si="150"/>
        <v>0</v>
      </c>
      <c r="BE153">
        <f t="shared" si="151"/>
        <v>0</v>
      </c>
      <c r="BF153">
        <f t="shared" si="152"/>
        <v>0</v>
      </c>
    </row>
    <row r="154" spans="2:58">
      <c r="B154" s="1" t="s">
        <v>147</v>
      </c>
      <c r="C154" s="9">
        <v>91220</v>
      </c>
      <c r="D154" s="9"/>
      <c r="E154" s="1" t="s">
        <v>1</v>
      </c>
      <c r="F154" s="1">
        <v>3</v>
      </c>
      <c r="G154" t="s">
        <v>841</v>
      </c>
      <c r="H154" s="6" t="s">
        <v>842</v>
      </c>
      <c r="I154" s="6" t="s">
        <v>780</v>
      </c>
      <c r="J154">
        <f t="shared" si="105"/>
        <v>0</v>
      </c>
      <c r="K154">
        <f t="shared" si="109"/>
        <v>0</v>
      </c>
      <c r="L154">
        <f t="shared" si="106"/>
        <v>91220</v>
      </c>
      <c r="M154">
        <f t="shared" si="110"/>
        <v>1</v>
      </c>
      <c r="N154">
        <f t="shared" si="107"/>
        <v>0</v>
      </c>
      <c r="O154">
        <f t="shared" si="111"/>
        <v>0</v>
      </c>
      <c r="P154">
        <f t="shared" si="108"/>
        <v>0</v>
      </c>
      <c r="Q154">
        <f t="shared" si="112"/>
        <v>0</v>
      </c>
      <c r="R154">
        <f t="shared" si="113"/>
        <v>0</v>
      </c>
      <c r="S154">
        <f t="shared" si="114"/>
        <v>0</v>
      </c>
      <c r="T154">
        <f t="shared" si="115"/>
        <v>0</v>
      </c>
      <c r="U154">
        <f t="shared" si="116"/>
        <v>0</v>
      </c>
      <c r="V154">
        <f t="shared" si="117"/>
        <v>0</v>
      </c>
      <c r="W154">
        <f t="shared" si="118"/>
        <v>0</v>
      </c>
      <c r="X154">
        <f t="shared" si="119"/>
        <v>0</v>
      </c>
      <c r="Y154">
        <f t="shared" si="120"/>
        <v>0</v>
      </c>
      <c r="Z154">
        <f t="shared" si="121"/>
        <v>0</v>
      </c>
      <c r="AA154">
        <f t="shared" si="122"/>
        <v>0</v>
      </c>
      <c r="AB154">
        <f t="shared" si="123"/>
        <v>0</v>
      </c>
      <c r="AC154">
        <f t="shared" si="124"/>
        <v>0</v>
      </c>
      <c r="AD154">
        <f t="shared" si="125"/>
        <v>0</v>
      </c>
      <c r="AE154">
        <f t="shared" si="126"/>
        <v>0</v>
      </c>
      <c r="AF154">
        <f t="shared" si="127"/>
        <v>0</v>
      </c>
      <c r="AG154">
        <f t="shared" si="128"/>
        <v>0</v>
      </c>
      <c r="AH154">
        <f t="shared" si="129"/>
        <v>0</v>
      </c>
      <c r="AI154">
        <f t="shared" si="130"/>
        <v>0</v>
      </c>
      <c r="AJ154">
        <f t="shared" si="131"/>
        <v>0</v>
      </c>
      <c r="AK154">
        <f t="shared" si="132"/>
        <v>0</v>
      </c>
      <c r="AL154">
        <f t="shared" si="133"/>
        <v>0</v>
      </c>
      <c r="AM154">
        <f t="shared" si="134"/>
        <v>0</v>
      </c>
      <c r="AN154">
        <f t="shared" si="135"/>
        <v>0</v>
      </c>
      <c r="AO154">
        <f t="shared" si="136"/>
        <v>0</v>
      </c>
      <c r="AP154">
        <f t="shared" si="137"/>
        <v>0</v>
      </c>
      <c r="AQ154">
        <f t="shared" si="138"/>
        <v>0</v>
      </c>
      <c r="AR154">
        <f t="shared" si="139"/>
        <v>0</v>
      </c>
      <c r="AS154">
        <f t="shared" si="140"/>
        <v>0</v>
      </c>
      <c r="AT154">
        <f t="shared" si="141"/>
        <v>0</v>
      </c>
      <c r="AU154">
        <f t="shared" si="142"/>
        <v>0</v>
      </c>
      <c r="AV154">
        <f t="shared" si="143"/>
        <v>0</v>
      </c>
      <c r="AW154">
        <f t="shared" si="144"/>
        <v>91220</v>
      </c>
      <c r="AX154">
        <f t="shared" si="145"/>
        <v>0</v>
      </c>
      <c r="AZ154">
        <f t="shared" si="146"/>
        <v>0</v>
      </c>
      <c r="BA154">
        <f t="shared" si="147"/>
        <v>0</v>
      </c>
      <c r="BB154">
        <f t="shared" si="148"/>
        <v>0</v>
      </c>
      <c r="BC154">
        <f t="shared" si="149"/>
        <v>0</v>
      </c>
      <c r="BD154">
        <f t="shared" si="150"/>
        <v>0</v>
      </c>
      <c r="BE154">
        <f t="shared" si="151"/>
        <v>0</v>
      </c>
      <c r="BF154">
        <f t="shared" si="152"/>
        <v>0</v>
      </c>
    </row>
    <row r="155" spans="2:58" ht="30">
      <c r="B155" s="1" t="s">
        <v>148</v>
      </c>
      <c r="C155" s="9">
        <v>19425</v>
      </c>
      <c r="D155" s="9"/>
      <c r="E155" s="1" t="s">
        <v>1</v>
      </c>
      <c r="F155" s="1">
        <v>3</v>
      </c>
      <c r="G155" t="s">
        <v>801</v>
      </c>
      <c r="H155" s="6" t="s">
        <v>802</v>
      </c>
      <c r="I155" s="6" t="s">
        <v>177</v>
      </c>
      <c r="J155">
        <f t="shared" si="105"/>
        <v>0</v>
      </c>
      <c r="K155">
        <f t="shared" si="109"/>
        <v>0</v>
      </c>
      <c r="L155">
        <f t="shared" si="106"/>
        <v>0</v>
      </c>
      <c r="M155">
        <f t="shared" si="110"/>
        <v>0</v>
      </c>
      <c r="N155">
        <f t="shared" si="107"/>
        <v>0</v>
      </c>
      <c r="O155">
        <f t="shared" si="111"/>
        <v>0</v>
      </c>
      <c r="P155">
        <f t="shared" si="108"/>
        <v>19425</v>
      </c>
      <c r="Q155">
        <f t="shared" si="112"/>
        <v>1</v>
      </c>
      <c r="R155">
        <f t="shared" si="113"/>
        <v>0</v>
      </c>
      <c r="S155">
        <f t="shared" si="114"/>
        <v>0</v>
      </c>
      <c r="T155">
        <f t="shared" si="115"/>
        <v>0</v>
      </c>
      <c r="U155">
        <f t="shared" si="116"/>
        <v>0</v>
      </c>
      <c r="V155">
        <f t="shared" si="117"/>
        <v>0</v>
      </c>
      <c r="W155">
        <f t="shared" si="118"/>
        <v>0</v>
      </c>
      <c r="X155">
        <f t="shared" si="119"/>
        <v>0</v>
      </c>
      <c r="Y155">
        <f t="shared" si="120"/>
        <v>0</v>
      </c>
      <c r="Z155">
        <f t="shared" si="121"/>
        <v>0</v>
      </c>
      <c r="AA155">
        <f t="shared" si="122"/>
        <v>0</v>
      </c>
      <c r="AB155">
        <f t="shared" si="123"/>
        <v>0</v>
      </c>
      <c r="AC155">
        <f t="shared" si="124"/>
        <v>0</v>
      </c>
      <c r="AD155">
        <f t="shared" si="125"/>
        <v>0</v>
      </c>
      <c r="AE155">
        <f t="shared" si="126"/>
        <v>0</v>
      </c>
      <c r="AF155">
        <f t="shared" si="127"/>
        <v>0</v>
      </c>
      <c r="AG155">
        <f t="shared" si="128"/>
        <v>19425</v>
      </c>
      <c r="AH155">
        <f t="shared" si="129"/>
        <v>0</v>
      </c>
      <c r="AI155">
        <f t="shared" si="130"/>
        <v>0</v>
      </c>
      <c r="AJ155">
        <f t="shared" si="131"/>
        <v>0</v>
      </c>
      <c r="AK155">
        <f t="shared" si="132"/>
        <v>0</v>
      </c>
      <c r="AL155">
        <f t="shared" si="133"/>
        <v>0</v>
      </c>
      <c r="AM155">
        <f t="shared" si="134"/>
        <v>0</v>
      </c>
      <c r="AN155">
        <f t="shared" si="135"/>
        <v>0</v>
      </c>
      <c r="AO155">
        <f t="shared" si="136"/>
        <v>0</v>
      </c>
      <c r="AP155">
        <f t="shared" si="137"/>
        <v>0</v>
      </c>
      <c r="AQ155">
        <f t="shared" si="138"/>
        <v>0</v>
      </c>
      <c r="AR155">
        <f t="shared" si="139"/>
        <v>0</v>
      </c>
      <c r="AS155">
        <f t="shared" si="140"/>
        <v>0</v>
      </c>
      <c r="AT155">
        <f t="shared" si="141"/>
        <v>0</v>
      </c>
      <c r="AU155">
        <f t="shared" si="142"/>
        <v>0</v>
      </c>
      <c r="AV155">
        <f t="shared" si="143"/>
        <v>0</v>
      </c>
      <c r="AW155">
        <f t="shared" si="144"/>
        <v>0</v>
      </c>
      <c r="AX155">
        <f t="shared" si="145"/>
        <v>0</v>
      </c>
      <c r="AZ155">
        <f t="shared" si="146"/>
        <v>0</v>
      </c>
      <c r="BA155">
        <f t="shared" si="147"/>
        <v>0</v>
      </c>
      <c r="BB155">
        <f t="shared" si="148"/>
        <v>0</v>
      </c>
      <c r="BC155">
        <f t="shared" si="149"/>
        <v>0</v>
      </c>
      <c r="BD155">
        <f t="shared" si="150"/>
        <v>0</v>
      </c>
      <c r="BE155">
        <f t="shared" si="151"/>
        <v>0</v>
      </c>
      <c r="BF155">
        <f t="shared" si="152"/>
        <v>0</v>
      </c>
    </row>
    <row r="156" spans="2:58">
      <c r="B156" s="1" t="s">
        <v>149</v>
      </c>
      <c r="C156" s="9">
        <v>15000</v>
      </c>
      <c r="D156" s="9"/>
      <c r="E156" s="1" t="s">
        <v>1</v>
      </c>
      <c r="F156" s="1">
        <v>3</v>
      </c>
      <c r="G156" t="s">
        <v>843</v>
      </c>
      <c r="H156" s="6" t="s">
        <v>808</v>
      </c>
      <c r="I156" s="6" t="s">
        <v>780</v>
      </c>
      <c r="J156">
        <f t="shared" si="105"/>
        <v>0</v>
      </c>
      <c r="K156">
        <f t="shared" si="109"/>
        <v>0</v>
      </c>
      <c r="L156">
        <f t="shared" si="106"/>
        <v>15000</v>
      </c>
      <c r="M156">
        <f t="shared" si="110"/>
        <v>1</v>
      </c>
      <c r="N156">
        <f t="shared" si="107"/>
        <v>0</v>
      </c>
      <c r="O156">
        <f t="shared" si="111"/>
        <v>0</v>
      </c>
      <c r="P156">
        <f t="shared" si="108"/>
        <v>0</v>
      </c>
      <c r="Q156">
        <f t="shared" si="112"/>
        <v>0</v>
      </c>
      <c r="R156">
        <f t="shared" si="113"/>
        <v>0</v>
      </c>
      <c r="S156">
        <f t="shared" si="114"/>
        <v>0</v>
      </c>
      <c r="T156">
        <f t="shared" si="115"/>
        <v>0</v>
      </c>
      <c r="U156">
        <f t="shared" si="116"/>
        <v>0</v>
      </c>
      <c r="V156">
        <f t="shared" si="117"/>
        <v>0</v>
      </c>
      <c r="W156">
        <f t="shared" si="118"/>
        <v>0</v>
      </c>
      <c r="X156">
        <f t="shared" si="119"/>
        <v>0</v>
      </c>
      <c r="Y156">
        <f t="shared" si="120"/>
        <v>0</v>
      </c>
      <c r="Z156">
        <f t="shared" si="121"/>
        <v>0</v>
      </c>
      <c r="AA156">
        <f t="shared" si="122"/>
        <v>0</v>
      </c>
      <c r="AB156">
        <f t="shared" si="123"/>
        <v>0</v>
      </c>
      <c r="AC156">
        <f t="shared" si="124"/>
        <v>0</v>
      </c>
      <c r="AD156">
        <f t="shared" si="125"/>
        <v>0</v>
      </c>
      <c r="AE156">
        <f t="shared" si="126"/>
        <v>0</v>
      </c>
      <c r="AF156">
        <f t="shared" si="127"/>
        <v>0</v>
      </c>
      <c r="AG156">
        <f t="shared" si="128"/>
        <v>0</v>
      </c>
      <c r="AH156">
        <f t="shared" si="129"/>
        <v>0</v>
      </c>
      <c r="AI156">
        <f t="shared" si="130"/>
        <v>0</v>
      </c>
      <c r="AJ156">
        <f t="shared" si="131"/>
        <v>0</v>
      </c>
      <c r="AK156">
        <f t="shared" si="132"/>
        <v>15000</v>
      </c>
      <c r="AL156">
        <f t="shared" si="133"/>
        <v>0</v>
      </c>
      <c r="AM156">
        <f t="shared" si="134"/>
        <v>0</v>
      </c>
      <c r="AN156">
        <f t="shared" si="135"/>
        <v>0</v>
      </c>
      <c r="AO156">
        <f t="shared" si="136"/>
        <v>0</v>
      </c>
      <c r="AP156">
        <f t="shared" si="137"/>
        <v>0</v>
      </c>
      <c r="AQ156">
        <f t="shared" si="138"/>
        <v>0</v>
      </c>
      <c r="AR156">
        <f t="shared" si="139"/>
        <v>0</v>
      </c>
      <c r="AS156">
        <f t="shared" si="140"/>
        <v>0</v>
      </c>
      <c r="AT156">
        <f t="shared" si="141"/>
        <v>0</v>
      </c>
      <c r="AU156">
        <f t="shared" si="142"/>
        <v>0</v>
      </c>
      <c r="AV156">
        <f t="shared" si="143"/>
        <v>0</v>
      </c>
      <c r="AW156">
        <f t="shared" si="144"/>
        <v>0</v>
      </c>
      <c r="AX156">
        <f t="shared" si="145"/>
        <v>0</v>
      </c>
      <c r="AZ156">
        <f t="shared" si="146"/>
        <v>0</v>
      </c>
      <c r="BA156">
        <f t="shared" si="147"/>
        <v>0</v>
      </c>
      <c r="BB156">
        <f t="shared" si="148"/>
        <v>0</v>
      </c>
      <c r="BC156">
        <f t="shared" si="149"/>
        <v>0</v>
      </c>
      <c r="BD156">
        <f t="shared" si="150"/>
        <v>0</v>
      </c>
      <c r="BE156">
        <f t="shared" si="151"/>
        <v>0</v>
      </c>
      <c r="BF156">
        <f t="shared" si="152"/>
        <v>0</v>
      </c>
    </row>
    <row r="157" spans="2:58">
      <c r="B157" s="1" t="s">
        <v>150</v>
      </c>
      <c r="C157" s="9">
        <v>57326</v>
      </c>
      <c r="D157" s="9"/>
      <c r="E157" s="1" t="s">
        <v>1</v>
      </c>
      <c r="F157" s="1">
        <v>3</v>
      </c>
      <c r="G157" t="s">
        <v>203</v>
      </c>
      <c r="H157" s="6" t="s">
        <v>809</v>
      </c>
      <c r="I157" s="6" t="s">
        <v>177</v>
      </c>
      <c r="J157">
        <f t="shared" si="105"/>
        <v>0</v>
      </c>
      <c r="K157">
        <f t="shared" si="109"/>
        <v>0</v>
      </c>
      <c r="L157">
        <f t="shared" si="106"/>
        <v>0</v>
      </c>
      <c r="M157">
        <f t="shared" si="110"/>
        <v>0</v>
      </c>
      <c r="N157">
        <f t="shared" si="107"/>
        <v>0</v>
      </c>
      <c r="O157">
        <f t="shared" si="111"/>
        <v>0</v>
      </c>
      <c r="P157">
        <f t="shared" si="108"/>
        <v>57326</v>
      </c>
      <c r="Q157">
        <f t="shared" si="112"/>
        <v>1</v>
      </c>
      <c r="R157">
        <f t="shared" si="113"/>
        <v>0</v>
      </c>
      <c r="S157">
        <f t="shared" si="114"/>
        <v>0</v>
      </c>
      <c r="T157">
        <f t="shared" si="115"/>
        <v>0</v>
      </c>
      <c r="U157">
        <f t="shared" si="116"/>
        <v>0</v>
      </c>
      <c r="V157">
        <f t="shared" si="117"/>
        <v>0</v>
      </c>
      <c r="W157">
        <f t="shared" si="118"/>
        <v>0</v>
      </c>
      <c r="X157">
        <f t="shared" si="119"/>
        <v>0</v>
      </c>
      <c r="Y157">
        <f t="shared" si="120"/>
        <v>0</v>
      </c>
      <c r="Z157">
        <f t="shared" si="121"/>
        <v>0</v>
      </c>
      <c r="AA157">
        <f t="shared" si="122"/>
        <v>0</v>
      </c>
      <c r="AB157">
        <f t="shared" si="123"/>
        <v>0</v>
      </c>
      <c r="AC157">
        <f t="shared" si="124"/>
        <v>0</v>
      </c>
      <c r="AD157">
        <f t="shared" si="125"/>
        <v>0</v>
      </c>
      <c r="AE157">
        <f t="shared" si="126"/>
        <v>0</v>
      </c>
      <c r="AF157">
        <f t="shared" si="127"/>
        <v>0</v>
      </c>
      <c r="AG157">
        <f t="shared" si="128"/>
        <v>0</v>
      </c>
      <c r="AH157">
        <f t="shared" si="129"/>
        <v>0</v>
      </c>
      <c r="AI157">
        <f t="shared" si="130"/>
        <v>0</v>
      </c>
      <c r="AJ157">
        <f t="shared" si="131"/>
        <v>0</v>
      </c>
      <c r="AK157">
        <f t="shared" si="132"/>
        <v>0</v>
      </c>
      <c r="AL157">
        <f t="shared" si="133"/>
        <v>57326</v>
      </c>
      <c r="AM157">
        <f t="shared" si="134"/>
        <v>0</v>
      </c>
      <c r="AN157">
        <f t="shared" si="135"/>
        <v>0</v>
      </c>
      <c r="AO157">
        <f t="shared" si="136"/>
        <v>0</v>
      </c>
      <c r="AP157">
        <f t="shared" si="137"/>
        <v>0</v>
      </c>
      <c r="AQ157">
        <f t="shared" si="138"/>
        <v>0</v>
      </c>
      <c r="AR157">
        <f t="shared" si="139"/>
        <v>0</v>
      </c>
      <c r="AS157">
        <f t="shared" si="140"/>
        <v>0</v>
      </c>
      <c r="AT157">
        <f t="shared" si="141"/>
        <v>0</v>
      </c>
      <c r="AU157">
        <f t="shared" si="142"/>
        <v>0</v>
      </c>
      <c r="AV157">
        <f t="shared" si="143"/>
        <v>0</v>
      </c>
      <c r="AW157">
        <f t="shared" si="144"/>
        <v>0</v>
      </c>
      <c r="AX157">
        <f t="shared" si="145"/>
        <v>0</v>
      </c>
      <c r="AZ157">
        <f t="shared" si="146"/>
        <v>0</v>
      </c>
      <c r="BA157">
        <f t="shared" si="147"/>
        <v>0</v>
      </c>
      <c r="BB157">
        <f t="shared" si="148"/>
        <v>0</v>
      </c>
      <c r="BC157">
        <f t="shared" si="149"/>
        <v>0</v>
      </c>
      <c r="BD157">
        <f t="shared" si="150"/>
        <v>0</v>
      </c>
      <c r="BE157">
        <f t="shared" si="151"/>
        <v>0</v>
      </c>
      <c r="BF157">
        <f t="shared" si="152"/>
        <v>0</v>
      </c>
    </row>
    <row r="158" spans="2:58">
      <c r="B158" s="1" t="s">
        <v>34</v>
      </c>
      <c r="C158" s="9">
        <v>160000</v>
      </c>
      <c r="D158" s="9"/>
      <c r="E158" s="1" t="s">
        <v>1</v>
      </c>
      <c r="F158" s="1">
        <v>3</v>
      </c>
      <c r="G158" t="s">
        <v>806</v>
      </c>
      <c r="H158" s="6" t="s">
        <v>807</v>
      </c>
      <c r="I158" s="6" t="s">
        <v>780</v>
      </c>
      <c r="J158">
        <f t="shared" si="105"/>
        <v>0</v>
      </c>
      <c r="K158">
        <f t="shared" si="109"/>
        <v>0</v>
      </c>
      <c r="L158">
        <f t="shared" si="106"/>
        <v>160000</v>
      </c>
      <c r="M158">
        <f t="shared" si="110"/>
        <v>1</v>
      </c>
      <c r="N158">
        <f t="shared" si="107"/>
        <v>0</v>
      </c>
      <c r="O158">
        <f t="shared" si="111"/>
        <v>0</v>
      </c>
      <c r="P158">
        <f t="shared" si="108"/>
        <v>0</v>
      </c>
      <c r="Q158">
        <f t="shared" si="112"/>
        <v>0</v>
      </c>
      <c r="R158">
        <f t="shared" si="113"/>
        <v>0</v>
      </c>
      <c r="S158">
        <f t="shared" si="114"/>
        <v>0</v>
      </c>
      <c r="T158">
        <f t="shared" si="115"/>
        <v>0</v>
      </c>
      <c r="U158">
        <f t="shared" si="116"/>
        <v>0</v>
      </c>
      <c r="V158">
        <f t="shared" si="117"/>
        <v>0</v>
      </c>
      <c r="W158">
        <f t="shared" si="118"/>
        <v>0</v>
      </c>
      <c r="X158">
        <f t="shared" si="119"/>
        <v>0</v>
      </c>
      <c r="Y158">
        <f t="shared" si="120"/>
        <v>0</v>
      </c>
      <c r="Z158">
        <f t="shared" si="121"/>
        <v>0</v>
      </c>
      <c r="AA158">
        <f t="shared" si="122"/>
        <v>0</v>
      </c>
      <c r="AB158">
        <f t="shared" si="123"/>
        <v>0</v>
      </c>
      <c r="AC158">
        <f t="shared" si="124"/>
        <v>0</v>
      </c>
      <c r="AD158">
        <f t="shared" si="125"/>
        <v>0</v>
      </c>
      <c r="AE158">
        <f t="shared" si="126"/>
        <v>0</v>
      </c>
      <c r="AF158">
        <f t="shared" si="127"/>
        <v>0</v>
      </c>
      <c r="AG158">
        <f t="shared" si="128"/>
        <v>0</v>
      </c>
      <c r="AH158">
        <f t="shared" si="129"/>
        <v>0</v>
      </c>
      <c r="AI158">
        <f t="shared" si="130"/>
        <v>0</v>
      </c>
      <c r="AJ158">
        <f t="shared" si="131"/>
        <v>160000</v>
      </c>
      <c r="AK158">
        <f t="shared" si="132"/>
        <v>0</v>
      </c>
      <c r="AL158">
        <f t="shared" si="133"/>
        <v>0</v>
      </c>
      <c r="AM158">
        <f t="shared" si="134"/>
        <v>0</v>
      </c>
      <c r="AN158">
        <f t="shared" si="135"/>
        <v>0</v>
      </c>
      <c r="AO158">
        <f t="shared" si="136"/>
        <v>0</v>
      </c>
      <c r="AP158">
        <f t="shared" si="137"/>
        <v>0</v>
      </c>
      <c r="AQ158">
        <f t="shared" si="138"/>
        <v>0</v>
      </c>
      <c r="AR158">
        <f t="shared" si="139"/>
        <v>0</v>
      </c>
      <c r="AS158">
        <f t="shared" si="140"/>
        <v>0</v>
      </c>
      <c r="AT158">
        <f t="shared" si="141"/>
        <v>0</v>
      </c>
      <c r="AU158">
        <f t="shared" si="142"/>
        <v>0</v>
      </c>
      <c r="AV158">
        <f t="shared" si="143"/>
        <v>0</v>
      </c>
      <c r="AW158">
        <f t="shared" si="144"/>
        <v>0</v>
      </c>
      <c r="AX158">
        <f t="shared" si="145"/>
        <v>0</v>
      </c>
      <c r="AZ158">
        <f t="shared" si="146"/>
        <v>0</v>
      </c>
      <c r="BA158">
        <f t="shared" si="147"/>
        <v>0</v>
      </c>
      <c r="BB158">
        <f t="shared" si="148"/>
        <v>0</v>
      </c>
      <c r="BC158">
        <f t="shared" si="149"/>
        <v>0</v>
      </c>
      <c r="BD158">
        <f t="shared" si="150"/>
        <v>0</v>
      </c>
      <c r="BE158">
        <f t="shared" si="151"/>
        <v>0</v>
      </c>
      <c r="BF158">
        <f t="shared" si="152"/>
        <v>0</v>
      </c>
    </row>
    <row r="159" spans="2:58">
      <c r="B159" s="1" t="s">
        <v>151</v>
      </c>
      <c r="C159" s="9">
        <v>60642</v>
      </c>
      <c r="D159" s="9"/>
      <c r="E159" s="1" t="s">
        <v>1</v>
      </c>
      <c r="F159" s="1">
        <v>3</v>
      </c>
      <c r="G159" t="s">
        <v>197</v>
      </c>
      <c r="H159" s="6" t="s">
        <v>800</v>
      </c>
      <c r="I159" s="6" t="s">
        <v>794</v>
      </c>
      <c r="J159">
        <f t="shared" si="105"/>
        <v>60642</v>
      </c>
      <c r="K159">
        <f t="shared" si="109"/>
        <v>1</v>
      </c>
      <c r="L159">
        <f t="shared" si="106"/>
        <v>0</v>
      </c>
      <c r="M159">
        <f t="shared" si="110"/>
        <v>0</v>
      </c>
      <c r="N159">
        <f t="shared" si="107"/>
        <v>0</v>
      </c>
      <c r="O159">
        <f t="shared" si="111"/>
        <v>0</v>
      </c>
      <c r="P159">
        <f t="shared" si="108"/>
        <v>0</v>
      </c>
      <c r="Q159">
        <f t="shared" si="112"/>
        <v>0</v>
      </c>
      <c r="R159">
        <f t="shared" si="113"/>
        <v>0</v>
      </c>
      <c r="S159">
        <f t="shared" si="114"/>
        <v>0</v>
      </c>
      <c r="T159">
        <f t="shared" si="115"/>
        <v>0</v>
      </c>
      <c r="U159">
        <f t="shared" si="116"/>
        <v>0</v>
      </c>
      <c r="V159">
        <f t="shared" si="117"/>
        <v>0</v>
      </c>
      <c r="W159">
        <f t="shared" si="118"/>
        <v>0</v>
      </c>
      <c r="X159">
        <f t="shared" si="119"/>
        <v>0</v>
      </c>
      <c r="Y159">
        <f t="shared" si="120"/>
        <v>0</v>
      </c>
      <c r="Z159">
        <f t="shared" si="121"/>
        <v>0</v>
      </c>
      <c r="AA159">
        <f t="shared" si="122"/>
        <v>0</v>
      </c>
      <c r="AB159">
        <f t="shared" si="123"/>
        <v>0</v>
      </c>
      <c r="AC159">
        <f t="shared" si="124"/>
        <v>0</v>
      </c>
      <c r="AD159">
        <f t="shared" si="125"/>
        <v>0</v>
      </c>
      <c r="AE159">
        <f t="shared" si="126"/>
        <v>0</v>
      </c>
      <c r="AF159">
        <f t="shared" si="127"/>
        <v>60642</v>
      </c>
      <c r="AG159">
        <f t="shared" si="128"/>
        <v>0</v>
      </c>
      <c r="AH159">
        <f t="shared" si="129"/>
        <v>0</v>
      </c>
      <c r="AI159">
        <f t="shared" si="130"/>
        <v>0</v>
      </c>
      <c r="AJ159">
        <f t="shared" si="131"/>
        <v>0</v>
      </c>
      <c r="AK159">
        <f t="shared" si="132"/>
        <v>0</v>
      </c>
      <c r="AL159">
        <f t="shared" si="133"/>
        <v>0</v>
      </c>
      <c r="AM159">
        <f t="shared" si="134"/>
        <v>0</v>
      </c>
      <c r="AN159">
        <f t="shared" si="135"/>
        <v>0</v>
      </c>
      <c r="AO159">
        <f t="shared" si="136"/>
        <v>0</v>
      </c>
      <c r="AP159">
        <f t="shared" si="137"/>
        <v>0</v>
      </c>
      <c r="AQ159">
        <f t="shared" si="138"/>
        <v>0</v>
      </c>
      <c r="AR159">
        <f t="shared" si="139"/>
        <v>0</v>
      </c>
      <c r="AS159">
        <f t="shared" si="140"/>
        <v>0</v>
      </c>
      <c r="AT159">
        <f t="shared" si="141"/>
        <v>0</v>
      </c>
      <c r="AU159">
        <f t="shared" si="142"/>
        <v>0</v>
      </c>
      <c r="AV159">
        <f t="shared" si="143"/>
        <v>0</v>
      </c>
      <c r="AW159">
        <f t="shared" si="144"/>
        <v>0</v>
      </c>
      <c r="AX159">
        <f t="shared" si="145"/>
        <v>0</v>
      </c>
      <c r="AZ159">
        <f t="shared" si="146"/>
        <v>0</v>
      </c>
      <c r="BA159">
        <f t="shared" si="147"/>
        <v>0</v>
      </c>
      <c r="BB159">
        <f t="shared" si="148"/>
        <v>0</v>
      </c>
      <c r="BC159">
        <f t="shared" si="149"/>
        <v>0</v>
      </c>
      <c r="BD159">
        <f t="shared" si="150"/>
        <v>0</v>
      </c>
      <c r="BE159">
        <f t="shared" si="151"/>
        <v>0</v>
      </c>
      <c r="BF159">
        <f t="shared" si="152"/>
        <v>0</v>
      </c>
    </row>
    <row r="160" spans="2:58">
      <c r="B160" s="1" t="s">
        <v>152</v>
      </c>
      <c r="C160" s="9">
        <v>500000</v>
      </c>
      <c r="D160" s="9"/>
      <c r="E160" s="1" t="s">
        <v>1</v>
      </c>
      <c r="F160" s="1">
        <v>3</v>
      </c>
      <c r="G160" t="s">
        <v>180</v>
      </c>
      <c r="H160" s="6" t="s">
        <v>834</v>
      </c>
      <c r="I160" s="6" t="s">
        <v>780</v>
      </c>
      <c r="J160">
        <f t="shared" si="105"/>
        <v>0</v>
      </c>
      <c r="K160">
        <f t="shared" si="109"/>
        <v>0</v>
      </c>
      <c r="L160">
        <f t="shared" si="106"/>
        <v>500000</v>
      </c>
      <c r="M160">
        <f t="shared" si="110"/>
        <v>1</v>
      </c>
      <c r="N160">
        <f t="shared" si="107"/>
        <v>0</v>
      </c>
      <c r="O160">
        <f t="shared" si="111"/>
        <v>0</v>
      </c>
      <c r="P160">
        <f t="shared" si="108"/>
        <v>0</v>
      </c>
      <c r="Q160">
        <f t="shared" si="112"/>
        <v>0</v>
      </c>
      <c r="R160">
        <f t="shared" si="113"/>
        <v>0</v>
      </c>
      <c r="S160">
        <f t="shared" si="114"/>
        <v>0</v>
      </c>
      <c r="T160">
        <f t="shared" si="115"/>
        <v>500000</v>
      </c>
      <c r="U160">
        <f t="shared" si="116"/>
        <v>0</v>
      </c>
      <c r="V160">
        <f t="shared" si="117"/>
        <v>0</v>
      </c>
      <c r="W160">
        <f t="shared" si="118"/>
        <v>0</v>
      </c>
      <c r="X160">
        <f t="shared" si="119"/>
        <v>0</v>
      </c>
      <c r="Y160">
        <f t="shared" si="120"/>
        <v>0</v>
      </c>
      <c r="Z160">
        <f t="shared" si="121"/>
        <v>0</v>
      </c>
      <c r="AA160">
        <f t="shared" si="122"/>
        <v>0</v>
      </c>
      <c r="AB160">
        <f t="shared" si="123"/>
        <v>0</v>
      </c>
      <c r="AC160">
        <f t="shared" si="124"/>
        <v>0</v>
      </c>
      <c r="AD160">
        <f t="shared" si="125"/>
        <v>0</v>
      </c>
      <c r="AE160">
        <f t="shared" si="126"/>
        <v>0</v>
      </c>
      <c r="AF160">
        <f t="shared" si="127"/>
        <v>0</v>
      </c>
      <c r="AG160">
        <f t="shared" si="128"/>
        <v>0</v>
      </c>
      <c r="AH160">
        <f t="shared" si="129"/>
        <v>0</v>
      </c>
      <c r="AI160">
        <f t="shared" si="130"/>
        <v>0</v>
      </c>
      <c r="AJ160">
        <f t="shared" si="131"/>
        <v>0</v>
      </c>
      <c r="AK160">
        <f t="shared" si="132"/>
        <v>0</v>
      </c>
      <c r="AL160">
        <f t="shared" si="133"/>
        <v>0</v>
      </c>
      <c r="AM160">
        <f t="shared" si="134"/>
        <v>0</v>
      </c>
      <c r="AN160">
        <f t="shared" si="135"/>
        <v>0</v>
      </c>
      <c r="AO160">
        <f t="shared" si="136"/>
        <v>0</v>
      </c>
      <c r="AP160">
        <f t="shared" si="137"/>
        <v>0</v>
      </c>
      <c r="AQ160">
        <f t="shared" si="138"/>
        <v>0</v>
      </c>
      <c r="AR160">
        <f t="shared" si="139"/>
        <v>0</v>
      </c>
      <c r="AS160">
        <f t="shared" si="140"/>
        <v>0</v>
      </c>
      <c r="AT160">
        <f t="shared" si="141"/>
        <v>0</v>
      </c>
      <c r="AU160">
        <f t="shared" si="142"/>
        <v>0</v>
      </c>
      <c r="AV160">
        <f t="shared" si="143"/>
        <v>0</v>
      </c>
      <c r="AW160">
        <f t="shared" si="144"/>
        <v>0</v>
      </c>
      <c r="AX160">
        <f t="shared" si="145"/>
        <v>0</v>
      </c>
      <c r="AZ160">
        <f t="shared" si="146"/>
        <v>0</v>
      </c>
      <c r="BA160">
        <f t="shared" si="147"/>
        <v>0</v>
      </c>
      <c r="BB160">
        <f t="shared" si="148"/>
        <v>0</v>
      </c>
      <c r="BC160">
        <f t="shared" si="149"/>
        <v>0</v>
      </c>
      <c r="BD160">
        <f t="shared" si="150"/>
        <v>0</v>
      </c>
      <c r="BE160">
        <f t="shared" si="151"/>
        <v>0</v>
      </c>
      <c r="BF160">
        <f t="shared" si="152"/>
        <v>0</v>
      </c>
    </row>
    <row r="161" spans="2:58">
      <c r="B161" s="1" t="s">
        <v>38</v>
      </c>
      <c r="C161" s="9">
        <v>50000</v>
      </c>
      <c r="D161" s="9"/>
      <c r="E161" s="1" t="s">
        <v>1</v>
      </c>
      <c r="F161" s="1">
        <v>3</v>
      </c>
      <c r="G161" t="s">
        <v>843</v>
      </c>
      <c r="H161" s="6" t="s">
        <v>808</v>
      </c>
      <c r="I161" s="6" t="s">
        <v>780</v>
      </c>
      <c r="J161">
        <f t="shared" si="105"/>
        <v>0</v>
      </c>
      <c r="K161">
        <f t="shared" si="109"/>
        <v>0</v>
      </c>
      <c r="L161">
        <f t="shared" si="106"/>
        <v>50000</v>
      </c>
      <c r="M161">
        <f t="shared" si="110"/>
        <v>1</v>
      </c>
      <c r="N161">
        <f t="shared" si="107"/>
        <v>0</v>
      </c>
      <c r="O161">
        <f t="shared" si="111"/>
        <v>0</v>
      </c>
      <c r="P161">
        <f t="shared" si="108"/>
        <v>0</v>
      </c>
      <c r="Q161">
        <f t="shared" si="112"/>
        <v>0</v>
      </c>
      <c r="R161">
        <f t="shared" si="113"/>
        <v>0</v>
      </c>
      <c r="S161">
        <f t="shared" si="114"/>
        <v>0</v>
      </c>
      <c r="T161">
        <f t="shared" si="115"/>
        <v>0</v>
      </c>
      <c r="U161">
        <f t="shared" si="116"/>
        <v>0</v>
      </c>
      <c r="V161">
        <f t="shared" si="117"/>
        <v>0</v>
      </c>
      <c r="W161">
        <f t="shared" si="118"/>
        <v>0</v>
      </c>
      <c r="X161">
        <f t="shared" si="119"/>
        <v>0</v>
      </c>
      <c r="Y161">
        <f t="shared" si="120"/>
        <v>0</v>
      </c>
      <c r="Z161">
        <f t="shared" si="121"/>
        <v>0</v>
      </c>
      <c r="AA161">
        <f t="shared" si="122"/>
        <v>0</v>
      </c>
      <c r="AB161">
        <f t="shared" si="123"/>
        <v>0</v>
      </c>
      <c r="AC161">
        <f t="shared" si="124"/>
        <v>0</v>
      </c>
      <c r="AD161">
        <f t="shared" si="125"/>
        <v>0</v>
      </c>
      <c r="AE161">
        <f t="shared" si="126"/>
        <v>0</v>
      </c>
      <c r="AF161">
        <f t="shared" si="127"/>
        <v>0</v>
      </c>
      <c r="AG161">
        <f t="shared" si="128"/>
        <v>0</v>
      </c>
      <c r="AH161">
        <f t="shared" si="129"/>
        <v>0</v>
      </c>
      <c r="AI161">
        <f t="shared" si="130"/>
        <v>0</v>
      </c>
      <c r="AJ161">
        <f t="shared" si="131"/>
        <v>0</v>
      </c>
      <c r="AK161">
        <f t="shared" si="132"/>
        <v>50000</v>
      </c>
      <c r="AL161">
        <f t="shared" si="133"/>
        <v>0</v>
      </c>
      <c r="AM161">
        <f t="shared" si="134"/>
        <v>0</v>
      </c>
      <c r="AN161">
        <f t="shared" si="135"/>
        <v>0</v>
      </c>
      <c r="AO161">
        <f t="shared" si="136"/>
        <v>0</v>
      </c>
      <c r="AP161">
        <f t="shared" si="137"/>
        <v>0</v>
      </c>
      <c r="AQ161">
        <f t="shared" si="138"/>
        <v>0</v>
      </c>
      <c r="AR161">
        <f t="shared" si="139"/>
        <v>0</v>
      </c>
      <c r="AS161">
        <f t="shared" si="140"/>
        <v>0</v>
      </c>
      <c r="AT161">
        <f t="shared" si="141"/>
        <v>0</v>
      </c>
      <c r="AU161">
        <f t="shared" si="142"/>
        <v>0</v>
      </c>
      <c r="AV161">
        <f t="shared" si="143"/>
        <v>0</v>
      </c>
      <c r="AW161">
        <f t="shared" si="144"/>
        <v>0</v>
      </c>
      <c r="AX161">
        <f t="shared" si="145"/>
        <v>0</v>
      </c>
      <c r="AZ161">
        <f t="shared" si="146"/>
        <v>0</v>
      </c>
      <c r="BA161">
        <f t="shared" si="147"/>
        <v>0</v>
      </c>
      <c r="BB161">
        <f t="shared" si="148"/>
        <v>0</v>
      </c>
      <c r="BC161">
        <f t="shared" si="149"/>
        <v>0</v>
      </c>
      <c r="BD161">
        <f t="shared" si="150"/>
        <v>0</v>
      </c>
      <c r="BE161">
        <f t="shared" si="151"/>
        <v>0</v>
      </c>
      <c r="BF161">
        <f t="shared" si="152"/>
        <v>0</v>
      </c>
    </row>
    <row r="162" spans="2:58">
      <c r="B162" s="1" t="s">
        <v>38</v>
      </c>
      <c r="C162" s="9">
        <v>50000</v>
      </c>
      <c r="D162" s="9"/>
      <c r="E162" s="1" t="s">
        <v>1</v>
      </c>
      <c r="F162" s="1">
        <v>3</v>
      </c>
      <c r="G162" t="s">
        <v>843</v>
      </c>
      <c r="H162" s="6" t="s">
        <v>808</v>
      </c>
      <c r="I162" s="6" t="s">
        <v>780</v>
      </c>
      <c r="J162">
        <f t="shared" si="105"/>
        <v>0</v>
      </c>
      <c r="K162">
        <f t="shared" si="109"/>
        <v>0</v>
      </c>
      <c r="L162">
        <f t="shared" si="106"/>
        <v>50000</v>
      </c>
      <c r="M162">
        <f t="shared" si="110"/>
        <v>1</v>
      </c>
      <c r="N162">
        <f t="shared" si="107"/>
        <v>0</v>
      </c>
      <c r="O162">
        <f t="shared" si="111"/>
        <v>0</v>
      </c>
      <c r="P162">
        <f t="shared" si="108"/>
        <v>0</v>
      </c>
      <c r="Q162">
        <f t="shared" si="112"/>
        <v>0</v>
      </c>
      <c r="R162">
        <f t="shared" si="113"/>
        <v>0</v>
      </c>
      <c r="S162">
        <f t="shared" si="114"/>
        <v>0</v>
      </c>
      <c r="T162">
        <f t="shared" si="115"/>
        <v>0</v>
      </c>
      <c r="U162">
        <f t="shared" si="116"/>
        <v>0</v>
      </c>
      <c r="V162">
        <f t="shared" si="117"/>
        <v>0</v>
      </c>
      <c r="W162">
        <f t="shared" si="118"/>
        <v>0</v>
      </c>
      <c r="X162">
        <f t="shared" si="119"/>
        <v>0</v>
      </c>
      <c r="Y162">
        <f t="shared" si="120"/>
        <v>0</v>
      </c>
      <c r="Z162">
        <f t="shared" si="121"/>
        <v>0</v>
      </c>
      <c r="AA162">
        <f t="shared" si="122"/>
        <v>0</v>
      </c>
      <c r="AB162">
        <f t="shared" si="123"/>
        <v>0</v>
      </c>
      <c r="AC162">
        <f t="shared" si="124"/>
        <v>0</v>
      </c>
      <c r="AD162">
        <f t="shared" si="125"/>
        <v>0</v>
      </c>
      <c r="AE162">
        <f t="shared" si="126"/>
        <v>0</v>
      </c>
      <c r="AF162">
        <f t="shared" si="127"/>
        <v>0</v>
      </c>
      <c r="AG162">
        <f t="shared" si="128"/>
        <v>0</v>
      </c>
      <c r="AH162">
        <f t="shared" si="129"/>
        <v>0</v>
      </c>
      <c r="AI162">
        <f t="shared" si="130"/>
        <v>0</v>
      </c>
      <c r="AJ162">
        <f t="shared" si="131"/>
        <v>0</v>
      </c>
      <c r="AK162">
        <f t="shared" si="132"/>
        <v>50000</v>
      </c>
      <c r="AL162">
        <f t="shared" si="133"/>
        <v>0</v>
      </c>
      <c r="AM162">
        <f t="shared" si="134"/>
        <v>0</v>
      </c>
      <c r="AN162">
        <f t="shared" si="135"/>
        <v>0</v>
      </c>
      <c r="AO162">
        <f t="shared" si="136"/>
        <v>0</v>
      </c>
      <c r="AP162">
        <f t="shared" si="137"/>
        <v>0</v>
      </c>
      <c r="AQ162">
        <f t="shared" si="138"/>
        <v>0</v>
      </c>
      <c r="AR162">
        <f t="shared" si="139"/>
        <v>0</v>
      </c>
      <c r="AS162">
        <f t="shared" si="140"/>
        <v>0</v>
      </c>
      <c r="AT162">
        <f t="shared" si="141"/>
        <v>0</v>
      </c>
      <c r="AU162">
        <f t="shared" si="142"/>
        <v>0</v>
      </c>
      <c r="AV162">
        <f t="shared" si="143"/>
        <v>0</v>
      </c>
      <c r="AW162">
        <f t="shared" si="144"/>
        <v>0</v>
      </c>
      <c r="AX162">
        <f t="shared" si="145"/>
        <v>0</v>
      </c>
      <c r="AZ162">
        <f t="shared" si="146"/>
        <v>0</v>
      </c>
      <c r="BA162">
        <f t="shared" si="147"/>
        <v>0</v>
      </c>
      <c r="BB162">
        <f t="shared" si="148"/>
        <v>0</v>
      </c>
      <c r="BC162">
        <f t="shared" si="149"/>
        <v>0</v>
      </c>
      <c r="BD162">
        <f t="shared" si="150"/>
        <v>0</v>
      </c>
      <c r="BE162">
        <f t="shared" si="151"/>
        <v>0</v>
      </c>
      <c r="BF162">
        <f t="shared" si="152"/>
        <v>0</v>
      </c>
    </row>
    <row r="163" spans="2:58">
      <c r="B163" s="1" t="s">
        <v>153</v>
      </c>
      <c r="C163" s="9">
        <v>49000</v>
      </c>
      <c r="D163" s="9"/>
      <c r="E163" s="1" t="s">
        <v>1</v>
      </c>
      <c r="F163" s="1">
        <v>3</v>
      </c>
      <c r="G163" t="s">
        <v>843</v>
      </c>
      <c r="H163" s="6" t="s">
        <v>808</v>
      </c>
      <c r="I163" s="6" t="s">
        <v>780</v>
      </c>
      <c r="J163">
        <f t="shared" si="105"/>
        <v>0</v>
      </c>
      <c r="K163">
        <f t="shared" si="109"/>
        <v>0</v>
      </c>
      <c r="L163">
        <f t="shared" si="106"/>
        <v>49000</v>
      </c>
      <c r="M163">
        <f t="shared" si="110"/>
        <v>1</v>
      </c>
      <c r="N163">
        <f t="shared" si="107"/>
        <v>0</v>
      </c>
      <c r="O163">
        <f t="shared" si="111"/>
        <v>0</v>
      </c>
      <c r="P163">
        <f t="shared" si="108"/>
        <v>0</v>
      </c>
      <c r="Q163">
        <f t="shared" si="112"/>
        <v>0</v>
      </c>
      <c r="R163">
        <f t="shared" si="113"/>
        <v>0</v>
      </c>
      <c r="S163">
        <f t="shared" si="114"/>
        <v>0</v>
      </c>
      <c r="T163">
        <f t="shared" si="115"/>
        <v>0</v>
      </c>
      <c r="U163">
        <f t="shared" si="116"/>
        <v>0</v>
      </c>
      <c r="V163">
        <f t="shared" si="117"/>
        <v>0</v>
      </c>
      <c r="W163">
        <f t="shared" si="118"/>
        <v>0</v>
      </c>
      <c r="X163">
        <f t="shared" si="119"/>
        <v>0</v>
      </c>
      <c r="Y163">
        <f t="shared" si="120"/>
        <v>0</v>
      </c>
      <c r="Z163">
        <f t="shared" si="121"/>
        <v>0</v>
      </c>
      <c r="AA163">
        <f t="shared" si="122"/>
        <v>0</v>
      </c>
      <c r="AB163">
        <f t="shared" si="123"/>
        <v>0</v>
      </c>
      <c r="AC163">
        <f t="shared" si="124"/>
        <v>0</v>
      </c>
      <c r="AD163">
        <f t="shared" si="125"/>
        <v>0</v>
      </c>
      <c r="AE163">
        <f t="shared" si="126"/>
        <v>0</v>
      </c>
      <c r="AF163">
        <f t="shared" si="127"/>
        <v>0</v>
      </c>
      <c r="AG163">
        <f t="shared" si="128"/>
        <v>0</v>
      </c>
      <c r="AH163">
        <f t="shared" si="129"/>
        <v>0</v>
      </c>
      <c r="AI163">
        <f t="shared" si="130"/>
        <v>0</v>
      </c>
      <c r="AJ163">
        <f t="shared" si="131"/>
        <v>0</v>
      </c>
      <c r="AK163">
        <f t="shared" si="132"/>
        <v>49000</v>
      </c>
      <c r="AL163">
        <f t="shared" si="133"/>
        <v>0</v>
      </c>
      <c r="AM163">
        <f t="shared" si="134"/>
        <v>0</v>
      </c>
      <c r="AN163">
        <f t="shared" si="135"/>
        <v>0</v>
      </c>
      <c r="AO163">
        <f t="shared" si="136"/>
        <v>0</v>
      </c>
      <c r="AP163">
        <f t="shared" si="137"/>
        <v>0</v>
      </c>
      <c r="AQ163">
        <f t="shared" si="138"/>
        <v>0</v>
      </c>
      <c r="AR163">
        <f t="shared" si="139"/>
        <v>0</v>
      </c>
      <c r="AS163">
        <f t="shared" si="140"/>
        <v>0</v>
      </c>
      <c r="AT163">
        <f t="shared" si="141"/>
        <v>0</v>
      </c>
      <c r="AU163">
        <f t="shared" si="142"/>
        <v>0</v>
      </c>
      <c r="AV163">
        <f t="shared" si="143"/>
        <v>0</v>
      </c>
      <c r="AW163">
        <f t="shared" si="144"/>
        <v>0</v>
      </c>
      <c r="AX163">
        <f t="shared" si="145"/>
        <v>0</v>
      </c>
      <c r="AZ163">
        <f t="shared" si="146"/>
        <v>0</v>
      </c>
      <c r="BA163">
        <f t="shared" si="147"/>
        <v>0</v>
      </c>
      <c r="BB163">
        <f t="shared" si="148"/>
        <v>0</v>
      </c>
      <c r="BC163">
        <f t="shared" si="149"/>
        <v>0</v>
      </c>
      <c r="BD163">
        <f t="shared" si="150"/>
        <v>0</v>
      </c>
      <c r="BE163">
        <f t="shared" si="151"/>
        <v>0</v>
      </c>
      <c r="BF163">
        <f t="shared" si="152"/>
        <v>0</v>
      </c>
    </row>
    <row r="164" spans="2:58">
      <c r="B164" s="1" t="s">
        <v>154</v>
      </c>
      <c r="C164" s="9">
        <v>496214</v>
      </c>
      <c r="D164" s="9"/>
      <c r="E164" s="1" t="s">
        <v>1</v>
      </c>
      <c r="F164" s="1">
        <v>3</v>
      </c>
      <c r="G164" t="s">
        <v>179</v>
      </c>
      <c r="H164" s="5" t="s">
        <v>797</v>
      </c>
      <c r="I164" t="s">
        <v>177</v>
      </c>
      <c r="J164">
        <f t="shared" si="105"/>
        <v>0</v>
      </c>
      <c r="K164">
        <f t="shared" si="109"/>
        <v>0</v>
      </c>
      <c r="L164">
        <f t="shared" si="106"/>
        <v>0</v>
      </c>
      <c r="M164">
        <f t="shared" si="110"/>
        <v>0</v>
      </c>
      <c r="N164">
        <f t="shared" si="107"/>
        <v>0</v>
      </c>
      <c r="O164">
        <f t="shared" si="111"/>
        <v>0</v>
      </c>
      <c r="P164">
        <f t="shared" si="108"/>
        <v>496214</v>
      </c>
      <c r="Q164">
        <f t="shared" si="112"/>
        <v>1</v>
      </c>
      <c r="R164">
        <f t="shared" si="113"/>
        <v>496214</v>
      </c>
      <c r="S164">
        <f t="shared" si="114"/>
        <v>0</v>
      </c>
      <c r="T164">
        <f t="shared" si="115"/>
        <v>0</v>
      </c>
      <c r="U164">
        <f t="shared" si="116"/>
        <v>0</v>
      </c>
      <c r="V164">
        <f t="shared" si="117"/>
        <v>0</v>
      </c>
      <c r="W164">
        <f t="shared" si="118"/>
        <v>0</v>
      </c>
      <c r="X164">
        <f t="shared" si="119"/>
        <v>0</v>
      </c>
      <c r="Y164">
        <f t="shared" si="120"/>
        <v>0</v>
      </c>
      <c r="Z164">
        <f t="shared" si="121"/>
        <v>0</v>
      </c>
      <c r="AA164">
        <f t="shared" si="122"/>
        <v>0</v>
      </c>
      <c r="AB164">
        <f t="shared" si="123"/>
        <v>0</v>
      </c>
      <c r="AC164">
        <f t="shared" si="124"/>
        <v>0</v>
      </c>
      <c r="AD164">
        <f t="shared" si="125"/>
        <v>0</v>
      </c>
      <c r="AE164">
        <f t="shared" si="126"/>
        <v>0</v>
      </c>
      <c r="AF164">
        <f t="shared" si="127"/>
        <v>0</v>
      </c>
      <c r="AG164">
        <f t="shared" si="128"/>
        <v>0</v>
      </c>
      <c r="AH164">
        <f t="shared" si="129"/>
        <v>0</v>
      </c>
      <c r="AI164">
        <f t="shared" si="130"/>
        <v>0</v>
      </c>
      <c r="AJ164">
        <f t="shared" si="131"/>
        <v>0</v>
      </c>
      <c r="AK164">
        <f t="shared" si="132"/>
        <v>0</v>
      </c>
      <c r="AL164">
        <f t="shared" si="133"/>
        <v>0</v>
      </c>
      <c r="AM164">
        <f t="shared" si="134"/>
        <v>0</v>
      </c>
      <c r="AN164">
        <f t="shared" si="135"/>
        <v>0</v>
      </c>
      <c r="AO164">
        <f t="shared" si="136"/>
        <v>0</v>
      </c>
      <c r="AP164">
        <f t="shared" si="137"/>
        <v>0</v>
      </c>
      <c r="AQ164">
        <f t="shared" si="138"/>
        <v>0</v>
      </c>
      <c r="AR164">
        <f t="shared" si="139"/>
        <v>0</v>
      </c>
      <c r="AS164">
        <f t="shared" si="140"/>
        <v>0</v>
      </c>
      <c r="AT164">
        <f t="shared" si="141"/>
        <v>0</v>
      </c>
      <c r="AU164">
        <f t="shared" si="142"/>
        <v>0</v>
      </c>
      <c r="AV164">
        <f t="shared" si="143"/>
        <v>0</v>
      </c>
      <c r="AW164">
        <f t="shared" si="144"/>
        <v>0</v>
      </c>
      <c r="AX164">
        <f t="shared" si="145"/>
        <v>0</v>
      </c>
      <c r="AZ164">
        <f t="shared" si="146"/>
        <v>0</v>
      </c>
      <c r="BA164">
        <f t="shared" si="147"/>
        <v>0</v>
      </c>
      <c r="BB164">
        <f t="shared" si="148"/>
        <v>0</v>
      </c>
      <c r="BC164">
        <f t="shared" si="149"/>
        <v>0</v>
      </c>
      <c r="BD164">
        <f t="shared" si="150"/>
        <v>0</v>
      </c>
      <c r="BE164">
        <f t="shared" si="151"/>
        <v>0</v>
      </c>
      <c r="BF164">
        <f t="shared" si="152"/>
        <v>0</v>
      </c>
    </row>
    <row r="165" spans="2:58">
      <c r="B165" s="1" t="s">
        <v>155</v>
      </c>
      <c r="C165" s="9">
        <v>10828</v>
      </c>
      <c r="D165" s="9"/>
      <c r="E165" s="1" t="s">
        <v>1</v>
      </c>
      <c r="F165" s="1">
        <v>3</v>
      </c>
      <c r="G165" t="s">
        <v>196</v>
      </c>
      <c r="H165" s="6" t="s">
        <v>820</v>
      </c>
      <c r="I165" s="6" t="s">
        <v>794</v>
      </c>
      <c r="J165">
        <f t="shared" si="105"/>
        <v>10828</v>
      </c>
      <c r="K165">
        <f t="shared" si="109"/>
        <v>1</v>
      </c>
      <c r="L165">
        <f t="shared" si="106"/>
        <v>0</v>
      </c>
      <c r="M165">
        <f t="shared" si="110"/>
        <v>0</v>
      </c>
      <c r="N165">
        <f t="shared" si="107"/>
        <v>0</v>
      </c>
      <c r="O165">
        <f t="shared" si="111"/>
        <v>0</v>
      </c>
      <c r="P165">
        <f t="shared" si="108"/>
        <v>0</v>
      </c>
      <c r="Q165">
        <f t="shared" si="112"/>
        <v>0</v>
      </c>
      <c r="R165">
        <f t="shared" si="113"/>
        <v>0</v>
      </c>
      <c r="S165">
        <f t="shared" si="114"/>
        <v>0</v>
      </c>
      <c r="T165">
        <f t="shared" si="115"/>
        <v>0</v>
      </c>
      <c r="U165">
        <f t="shared" si="116"/>
        <v>0</v>
      </c>
      <c r="V165">
        <f t="shared" si="117"/>
        <v>0</v>
      </c>
      <c r="W165">
        <f t="shared" si="118"/>
        <v>0</v>
      </c>
      <c r="X165">
        <f t="shared" si="119"/>
        <v>0</v>
      </c>
      <c r="Y165">
        <f t="shared" si="120"/>
        <v>0</v>
      </c>
      <c r="Z165">
        <f t="shared" si="121"/>
        <v>0</v>
      </c>
      <c r="AA165">
        <f t="shared" si="122"/>
        <v>0</v>
      </c>
      <c r="AB165">
        <f t="shared" si="123"/>
        <v>0</v>
      </c>
      <c r="AC165">
        <f t="shared" si="124"/>
        <v>0</v>
      </c>
      <c r="AD165">
        <f t="shared" si="125"/>
        <v>0</v>
      </c>
      <c r="AE165">
        <f t="shared" si="126"/>
        <v>0</v>
      </c>
      <c r="AF165">
        <f t="shared" si="127"/>
        <v>0</v>
      </c>
      <c r="AG165">
        <f t="shared" si="128"/>
        <v>0</v>
      </c>
      <c r="AH165">
        <f t="shared" si="129"/>
        <v>0</v>
      </c>
      <c r="AI165">
        <f t="shared" si="130"/>
        <v>0</v>
      </c>
      <c r="AJ165">
        <f t="shared" si="131"/>
        <v>0</v>
      </c>
      <c r="AK165">
        <f t="shared" si="132"/>
        <v>0</v>
      </c>
      <c r="AL165">
        <f t="shared" si="133"/>
        <v>0</v>
      </c>
      <c r="AM165">
        <f t="shared" si="134"/>
        <v>0</v>
      </c>
      <c r="AN165">
        <f t="shared" si="135"/>
        <v>0</v>
      </c>
      <c r="AO165">
        <f t="shared" si="136"/>
        <v>0</v>
      </c>
      <c r="AP165">
        <f t="shared" si="137"/>
        <v>0</v>
      </c>
      <c r="AQ165">
        <f t="shared" si="138"/>
        <v>0</v>
      </c>
      <c r="AR165">
        <f t="shared" si="139"/>
        <v>0</v>
      </c>
      <c r="AS165">
        <f t="shared" si="140"/>
        <v>0</v>
      </c>
      <c r="AT165">
        <f t="shared" si="141"/>
        <v>0</v>
      </c>
      <c r="AU165">
        <f t="shared" si="142"/>
        <v>10828</v>
      </c>
      <c r="AV165">
        <f t="shared" si="143"/>
        <v>0</v>
      </c>
      <c r="AW165">
        <f t="shared" si="144"/>
        <v>0</v>
      </c>
      <c r="AX165">
        <f t="shared" si="145"/>
        <v>0</v>
      </c>
      <c r="AZ165">
        <f t="shared" si="146"/>
        <v>0</v>
      </c>
      <c r="BA165">
        <f t="shared" si="147"/>
        <v>0</v>
      </c>
      <c r="BB165">
        <f t="shared" si="148"/>
        <v>0</v>
      </c>
      <c r="BC165">
        <f t="shared" si="149"/>
        <v>0</v>
      </c>
      <c r="BD165">
        <f t="shared" si="150"/>
        <v>0</v>
      </c>
      <c r="BE165">
        <f t="shared" si="151"/>
        <v>0</v>
      </c>
      <c r="BF165">
        <f t="shared" si="152"/>
        <v>0</v>
      </c>
    </row>
    <row r="166" spans="2:58" ht="30">
      <c r="B166" s="1" t="s">
        <v>156</v>
      </c>
      <c r="C166" s="9">
        <v>50000</v>
      </c>
      <c r="D166" s="9"/>
      <c r="E166" s="1" t="s">
        <v>1</v>
      </c>
      <c r="F166" s="1">
        <v>3</v>
      </c>
      <c r="G166" t="s">
        <v>192</v>
      </c>
      <c r="H166" s="6" t="s">
        <v>844</v>
      </c>
      <c r="I166" t="s">
        <v>177</v>
      </c>
      <c r="J166">
        <f t="shared" ref="J166:J181" si="153">IF(I166="National", C166,0)</f>
        <v>0</v>
      </c>
      <c r="K166">
        <f t="shared" si="109"/>
        <v>0</v>
      </c>
      <c r="L166">
        <f t="shared" ref="L166:L181" si="154">IF(I166="Liberal",C166,0)</f>
        <v>0</v>
      </c>
      <c r="M166">
        <f t="shared" si="110"/>
        <v>0</v>
      </c>
      <c r="N166">
        <f t="shared" ref="N166:N181" si="155">IF(I166="IND",C166,0)</f>
        <v>0</v>
      </c>
      <c r="O166">
        <f t="shared" si="111"/>
        <v>0</v>
      </c>
      <c r="P166">
        <f t="shared" ref="P166:P181" si="156">IF(I166="Labor",C166,0)</f>
        <v>50000</v>
      </c>
      <c r="Q166">
        <f t="shared" si="112"/>
        <v>1</v>
      </c>
      <c r="R166">
        <f t="shared" si="113"/>
        <v>0</v>
      </c>
      <c r="S166">
        <f t="shared" si="114"/>
        <v>0</v>
      </c>
      <c r="T166">
        <f t="shared" si="115"/>
        <v>0</v>
      </c>
      <c r="U166">
        <f t="shared" si="116"/>
        <v>0</v>
      </c>
      <c r="V166">
        <f t="shared" si="117"/>
        <v>0</v>
      </c>
      <c r="W166">
        <f t="shared" si="118"/>
        <v>0</v>
      </c>
      <c r="X166">
        <f t="shared" si="119"/>
        <v>0</v>
      </c>
      <c r="Y166">
        <f t="shared" si="120"/>
        <v>0</v>
      </c>
      <c r="Z166">
        <f t="shared" si="121"/>
        <v>0</v>
      </c>
      <c r="AA166">
        <f t="shared" si="122"/>
        <v>0</v>
      </c>
      <c r="AB166">
        <f t="shared" si="123"/>
        <v>0</v>
      </c>
      <c r="AC166">
        <f t="shared" si="124"/>
        <v>0</v>
      </c>
      <c r="AD166">
        <f t="shared" si="125"/>
        <v>0</v>
      </c>
      <c r="AE166">
        <f t="shared" si="126"/>
        <v>0</v>
      </c>
      <c r="AF166">
        <f t="shared" si="127"/>
        <v>0</v>
      </c>
      <c r="AG166">
        <f t="shared" si="128"/>
        <v>0</v>
      </c>
      <c r="AH166">
        <f t="shared" si="129"/>
        <v>0</v>
      </c>
      <c r="AI166">
        <f t="shared" si="130"/>
        <v>0</v>
      </c>
      <c r="AJ166">
        <f t="shared" si="131"/>
        <v>0</v>
      </c>
      <c r="AK166">
        <f t="shared" si="132"/>
        <v>0</v>
      </c>
      <c r="AL166">
        <f t="shared" si="133"/>
        <v>0</v>
      </c>
      <c r="AM166">
        <f t="shared" si="134"/>
        <v>0</v>
      </c>
      <c r="AN166">
        <f t="shared" si="135"/>
        <v>0</v>
      </c>
      <c r="AO166">
        <f t="shared" si="136"/>
        <v>0</v>
      </c>
      <c r="AP166">
        <f t="shared" si="137"/>
        <v>0</v>
      </c>
      <c r="AQ166">
        <f t="shared" si="138"/>
        <v>0</v>
      </c>
      <c r="AR166">
        <f t="shared" si="139"/>
        <v>0</v>
      </c>
      <c r="AS166">
        <f t="shared" si="140"/>
        <v>0</v>
      </c>
      <c r="AT166">
        <f t="shared" si="141"/>
        <v>50000</v>
      </c>
      <c r="AU166">
        <f t="shared" si="142"/>
        <v>0</v>
      </c>
      <c r="AV166">
        <f t="shared" si="143"/>
        <v>0</v>
      </c>
      <c r="AW166">
        <f t="shared" si="144"/>
        <v>0</v>
      </c>
      <c r="AX166">
        <f t="shared" si="145"/>
        <v>0</v>
      </c>
      <c r="AZ166">
        <f t="shared" si="146"/>
        <v>0</v>
      </c>
      <c r="BA166">
        <f t="shared" si="147"/>
        <v>0</v>
      </c>
      <c r="BB166">
        <f t="shared" si="148"/>
        <v>0</v>
      </c>
      <c r="BC166">
        <f t="shared" si="149"/>
        <v>0</v>
      </c>
      <c r="BD166">
        <f t="shared" si="150"/>
        <v>0</v>
      </c>
      <c r="BE166">
        <f t="shared" si="151"/>
        <v>0</v>
      </c>
      <c r="BF166">
        <f t="shared" si="152"/>
        <v>0</v>
      </c>
    </row>
    <row r="167" spans="2:58">
      <c r="B167" s="1" t="s">
        <v>157</v>
      </c>
      <c r="C167" s="9">
        <v>190000</v>
      </c>
      <c r="D167" s="9"/>
      <c r="E167" s="1" t="s">
        <v>1</v>
      </c>
      <c r="F167" s="1">
        <v>3</v>
      </c>
      <c r="G167" t="s">
        <v>189</v>
      </c>
      <c r="H167" s="6" t="s">
        <v>850</v>
      </c>
      <c r="I167" s="6" t="s">
        <v>177</v>
      </c>
      <c r="J167">
        <f t="shared" si="153"/>
        <v>0</v>
      </c>
      <c r="K167">
        <f t="shared" si="109"/>
        <v>0</v>
      </c>
      <c r="L167">
        <f t="shared" si="154"/>
        <v>0</v>
      </c>
      <c r="M167">
        <f t="shared" si="110"/>
        <v>0</v>
      </c>
      <c r="N167">
        <f t="shared" si="155"/>
        <v>0</v>
      </c>
      <c r="O167">
        <f t="shared" si="111"/>
        <v>0</v>
      </c>
      <c r="P167">
        <f t="shared" si="156"/>
        <v>190000</v>
      </c>
      <c r="Q167">
        <f t="shared" si="112"/>
        <v>1</v>
      </c>
      <c r="R167">
        <f t="shared" si="113"/>
        <v>0</v>
      </c>
      <c r="S167">
        <f t="shared" si="114"/>
        <v>0</v>
      </c>
      <c r="T167">
        <f t="shared" si="115"/>
        <v>0</v>
      </c>
      <c r="U167">
        <f t="shared" si="116"/>
        <v>0</v>
      </c>
      <c r="V167">
        <f t="shared" si="117"/>
        <v>0</v>
      </c>
      <c r="W167">
        <f t="shared" si="118"/>
        <v>0</v>
      </c>
      <c r="X167">
        <f t="shared" si="119"/>
        <v>0</v>
      </c>
      <c r="Y167">
        <f t="shared" si="120"/>
        <v>0</v>
      </c>
      <c r="Z167">
        <f t="shared" si="121"/>
        <v>0</v>
      </c>
      <c r="AA167">
        <f t="shared" si="122"/>
        <v>0</v>
      </c>
      <c r="AB167">
        <f t="shared" si="123"/>
        <v>0</v>
      </c>
      <c r="AC167">
        <f t="shared" si="124"/>
        <v>190000</v>
      </c>
      <c r="AD167">
        <f t="shared" si="125"/>
        <v>0</v>
      </c>
      <c r="AE167">
        <f t="shared" si="126"/>
        <v>0</v>
      </c>
      <c r="AF167">
        <f t="shared" si="127"/>
        <v>0</v>
      </c>
      <c r="AG167">
        <f t="shared" si="128"/>
        <v>0</v>
      </c>
      <c r="AH167">
        <f t="shared" si="129"/>
        <v>0</v>
      </c>
      <c r="AI167">
        <f t="shared" si="130"/>
        <v>0</v>
      </c>
      <c r="AJ167">
        <f t="shared" si="131"/>
        <v>0</v>
      </c>
      <c r="AK167">
        <f t="shared" si="132"/>
        <v>0</v>
      </c>
      <c r="AL167">
        <f t="shared" si="133"/>
        <v>0</v>
      </c>
      <c r="AM167">
        <f t="shared" si="134"/>
        <v>0</v>
      </c>
      <c r="AN167">
        <f t="shared" si="135"/>
        <v>0</v>
      </c>
      <c r="AO167">
        <f t="shared" si="136"/>
        <v>0</v>
      </c>
      <c r="AP167">
        <f t="shared" si="137"/>
        <v>0</v>
      </c>
      <c r="AQ167">
        <f t="shared" si="138"/>
        <v>0</v>
      </c>
      <c r="AR167">
        <f t="shared" si="139"/>
        <v>0</v>
      </c>
      <c r="AS167">
        <f t="shared" si="140"/>
        <v>0</v>
      </c>
      <c r="AT167">
        <f t="shared" si="141"/>
        <v>0</v>
      </c>
      <c r="AU167">
        <f t="shared" si="142"/>
        <v>0</v>
      </c>
      <c r="AV167">
        <f t="shared" si="143"/>
        <v>0</v>
      </c>
      <c r="AW167">
        <f t="shared" si="144"/>
        <v>0</v>
      </c>
      <c r="AX167">
        <f t="shared" si="145"/>
        <v>0</v>
      </c>
      <c r="AZ167">
        <f t="shared" si="146"/>
        <v>0</v>
      </c>
      <c r="BA167">
        <f t="shared" si="147"/>
        <v>0</v>
      </c>
      <c r="BB167">
        <f t="shared" si="148"/>
        <v>0</v>
      </c>
      <c r="BC167">
        <f t="shared" si="149"/>
        <v>0</v>
      </c>
      <c r="BD167">
        <f t="shared" si="150"/>
        <v>0</v>
      </c>
      <c r="BE167">
        <f t="shared" si="151"/>
        <v>0</v>
      </c>
      <c r="BF167">
        <f t="shared" si="152"/>
        <v>0</v>
      </c>
    </row>
    <row r="168" spans="2:58">
      <c r="B168" s="1" t="s">
        <v>158</v>
      </c>
      <c r="C168" s="9">
        <v>50000</v>
      </c>
      <c r="D168" s="9"/>
      <c r="E168" s="1" t="s">
        <v>1</v>
      </c>
      <c r="F168" s="1">
        <v>3</v>
      </c>
      <c r="G168" t="s">
        <v>190</v>
      </c>
      <c r="H168" s="5" t="s">
        <v>793</v>
      </c>
      <c r="I168" t="s">
        <v>780</v>
      </c>
      <c r="J168">
        <f t="shared" si="153"/>
        <v>0</v>
      </c>
      <c r="K168">
        <f t="shared" si="109"/>
        <v>0</v>
      </c>
      <c r="L168">
        <f t="shared" si="154"/>
        <v>50000</v>
      </c>
      <c r="M168">
        <f t="shared" si="110"/>
        <v>1</v>
      </c>
      <c r="N168">
        <f t="shared" si="155"/>
        <v>0</v>
      </c>
      <c r="O168">
        <f t="shared" si="111"/>
        <v>0</v>
      </c>
      <c r="P168">
        <f t="shared" si="156"/>
        <v>0</v>
      </c>
      <c r="Q168">
        <f t="shared" si="112"/>
        <v>0</v>
      </c>
      <c r="R168">
        <f t="shared" si="113"/>
        <v>0</v>
      </c>
      <c r="S168">
        <f t="shared" si="114"/>
        <v>0</v>
      </c>
      <c r="T168">
        <f t="shared" si="115"/>
        <v>0</v>
      </c>
      <c r="U168">
        <f t="shared" si="116"/>
        <v>0</v>
      </c>
      <c r="V168">
        <f t="shared" si="117"/>
        <v>0</v>
      </c>
      <c r="W168">
        <f t="shared" si="118"/>
        <v>0</v>
      </c>
      <c r="X168">
        <f t="shared" si="119"/>
        <v>0</v>
      </c>
      <c r="Y168">
        <f t="shared" si="120"/>
        <v>0</v>
      </c>
      <c r="Z168">
        <f t="shared" si="121"/>
        <v>0</v>
      </c>
      <c r="AA168">
        <f t="shared" si="122"/>
        <v>0</v>
      </c>
      <c r="AB168">
        <f t="shared" si="123"/>
        <v>0</v>
      </c>
      <c r="AC168">
        <f t="shared" si="124"/>
        <v>0</v>
      </c>
      <c r="AD168">
        <f t="shared" si="125"/>
        <v>50000</v>
      </c>
      <c r="AE168">
        <f t="shared" si="126"/>
        <v>0</v>
      </c>
      <c r="AF168">
        <f t="shared" si="127"/>
        <v>0</v>
      </c>
      <c r="AG168">
        <f t="shared" si="128"/>
        <v>0</v>
      </c>
      <c r="AH168">
        <f t="shared" si="129"/>
        <v>0</v>
      </c>
      <c r="AI168">
        <f t="shared" si="130"/>
        <v>0</v>
      </c>
      <c r="AJ168">
        <f t="shared" si="131"/>
        <v>0</v>
      </c>
      <c r="AK168">
        <f t="shared" si="132"/>
        <v>0</v>
      </c>
      <c r="AL168">
        <f t="shared" si="133"/>
        <v>0</v>
      </c>
      <c r="AM168">
        <f t="shared" si="134"/>
        <v>0</v>
      </c>
      <c r="AN168">
        <f t="shared" si="135"/>
        <v>0</v>
      </c>
      <c r="AO168">
        <f t="shared" si="136"/>
        <v>0</v>
      </c>
      <c r="AP168">
        <f t="shared" si="137"/>
        <v>0</v>
      </c>
      <c r="AQ168">
        <f t="shared" si="138"/>
        <v>0</v>
      </c>
      <c r="AR168">
        <f t="shared" si="139"/>
        <v>0</v>
      </c>
      <c r="AS168">
        <f t="shared" si="140"/>
        <v>0</v>
      </c>
      <c r="AT168">
        <f t="shared" si="141"/>
        <v>0</v>
      </c>
      <c r="AU168">
        <f t="shared" si="142"/>
        <v>0</v>
      </c>
      <c r="AV168">
        <f t="shared" si="143"/>
        <v>0</v>
      </c>
      <c r="AW168">
        <f t="shared" si="144"/>
        <v>0</v>
      </c>
      <c r="AX168">
        <f t="shared" si="145"/>
        <v>0</v>
      </c>
      <c r="AZ168">
        <f t="shared" si="146"/>
        <v>0</v>
      </c>
      <c r="BA168">
        <f t="shared" si="147"/>
        <v>0</v>
      </c>
      <c r="BB168">
        <f t="shared" si="148"/>
        <v>0</v>
      </c>
      <c r="BC168">
        <f t="shared" si="149"/>
        <v>0</v>
      </c>
      <c r="BD168">
        <f t="shared" si="150"/>
        <v>0</v>
      </c>
      <c r="BE168">
        <f t="shared" si="151"/>
        <v>0</v>
      </c>
      <c r="BF168">
        <f t="shared" si="152"/>
        <v>0</v>
      </c>
    </row>
    <row r="169" spans="2:58">
      <c r="B169" s="1" t="s">
        <v>159</v>
      </c>
      <c r="C169" s="9">
        <v>21042</v>
      </c>
      <c r="D169" s="9"/>
      <c r="E169" s="1" t="s">
        <v>1</v>
      </c>
      <c r="F169" s="1">
        <v>3</v>
      </c>
      <c r="G169" t="s">
        <v>803</v>
      </c>
      <c r="H169" s="6" t="s">
        <v>804</v>
      </c>
      <c r="I169" s="6" t="s">
        <v>794</v>
      </c>
      <c r="J169">
        <f t="shared" si="153"/>
        <v>21042</v>
      </c>
      <c r="K169">
        <f t="shared" si="109"/>
        <v>1</v>
      </c>
      <c r="L169">
        <f t="shared" si="154"/>
        <v>0</v>
      </c>
      <c r="M169">
        <f t="shared" si="110"/>
        <v>0</v>
      </c>
      <c r="N169">
        <f t="shared" si="155"/>
        <v>0</v>
      </c>
      <c r="O169">
        <f t="shared" si="111"/>
        <v>0</v>
      </c>
      <c r="P169">
        <f t="shared" si="156"/>
        <v>0</v>
      </c>
      <c r="Q169">
        <f t="shared" si="112"/>
        <v>0</v>
      </c>
      <c r="R169">
        <f t="shared" si="113"/>
        <v>0</v>
      </c>
      <c r="S169">
        <f t="shared" si="114"/>
        <v>0</v>
      </c>
      <c r="T169">
        <f t="shared" si="115"/>
        <v>0</v>
      </c>
      <c r="U169">
        <f t="shared" si="116"/>
        <v>0</v>
      </c>
      <c r="V169">
        <f t="shared" si="117"/>
        <v>0</v>
      </c>
      <c r="W169">
        <f t="shared" si="118"/>
        <v>0</v>
      </c>
      <c r="X169">
        <f t="shared" si="119"/>
        <v>0</v>
      </c>
      <c r="Y169">
        <f t="shared" si="120"/>
        <v>0</v>
      </c>
      <c r="Z169">
        <f t="shared" si="121"/>
        <v>0</v>
      </c>
      <c r="AA169">
        <f t="shared" si="122"/>
        <v>0</v>
      </c>
      <c r="AB169">
        <f t="shared" si="123"/>
        <v>0</v>
      </c>
      <c r="AC169">
        <f t="shared" si="124"/>
        <v>0</v>
      </c>
      <c r="AD169">
        <f t="shared" si="125"/>
        <v>0</v>
      </c>
      <c r="AE169">
        <f t="shared" si="126"/>
        <v>0</v>
      </c>
      <c r="AF169">
        <f t="shared" si="127"/>
        <v>0</v>
      </c>
      <c r="AG169">
        <f t="shared" si="128"/>
        <v>0</v>
      </c>
      <c r="AH169">
        <f t="shared" si="129"/>
        <v>21042</v>
      </c>
      <c r="AI169">
        <f t="shared" si="130"/>
        <v>0</v>
      </c>
      <c r="AJ169">
        <f t="shared" si="131"/>
        <v>0</v>
      </c>
      <c r="AK169">
        <f t="shared" si="132"/>
        <v>0</v>
      </c>
      <c r="AL169">
        <f t="shared" si="133"/>
        <v>0</v>
      </c>
      <c r="AM169">
        <f t="shared" si="134"/>
        <v>0</v>
      </c>
      <c r="AN169">
        <f t="shared" si="135"/>
        <v>0</v>
      </c>
      <c r="AO169">
        <f t="shared" si="136"/>
        <v>0</v>
      </c>
      <c r="AP169">
        <f t="shared" si="137"/>
        <v>0</v>
      </c>
      <c r="AQ169">
        <f t="shared" si="138"/>
        <v>0</v>
      </c>
      <c r="AR169">
        <f t="shared" si="139"/>
        <v>0</v>
      </c>
      <c r="AS169">
        <f t="shared" si="140"/>
        <v>0</v>
      </c>
      <c r="AT169">
        <f t="shared" si="141"/>
        <v>0</v>
      </c>
      <c r="AU169">
        <f t="shared" si="142"/>
        <v>0</v>
      </c>
      <c r="AV169">
        <f t="shared" si="143"/>
        <v>0</v>
      </c>
      <c r="AW169">
        <f t="shared" si="144"/>
        <v>0</v>
      </c>
      <c r="AX169">
        <f t="shared" si="145"/>
        <v>0</v>
      </c>
      <c r="AZ169">
        <f t="shared" si="146"/>
        <v>0</v>
      </c>
      <c r="BA169">
        <f t="shared" si="147"/>
        <v>0</v>
      </c>
      <c r="BB169">
        <f t="shared" si="148"/>
        <v>0</v>
      </c>
      <c r="BC169">
        <f t="shared" si="149"/>
        <v>0</v>
      </c>
      <c r="BD169">
        <f t="shared" si="150"/>
        <v>0</v>
      </c>
      <c r="BE169">
        <f t="shared" si="151"/>
        <v>0</v>
      </c>
      <c r="BF169">
        <f t="shared" si="152"/>
        <v>0</v>
      </c>
    </row>
    <row r="170" spans="2:58" ht="30">
      <c r="B170" s="1" t="s">
        <v>160</v>
      </c>
      <c r="C170" s="9">
        <v>137530</v>
      </c>
      <c r="D170" s="9"/>
      <c r="E170" s="1" t="s">
        <v>1</v>
      </c>
      <c r="F170" s="1">
        <v>3</v>
      </c>
      <c r="G170" t="s">
        <v>803</v>
      </c>
      <c r="H170" s="6" t="s">
        <v>804</v>
      </c>
      <c r="I170" s="6" t="s">
        <v>794</v>
      </c>
      <c r="J170">
        <f t="shared" si="153"/>
        <v>137530</v>
      </c>
      <c r="K170">
        <f t="shared" si="109"/>
        <v>1</v>
      </c>
      <c r="L170">
        <f t="shared" si="154"/>
        <v>0</v>
      </c>
      <c r="M170">
        <f t="shared" si="110"/>
        <v>0</v>
      </c>
      <c r="N170">
        <f t="shared" si="155"/>
        <v>0</v>
      </c>
      <c r="O170">
        <f t="shared" si="111"/>
        <v>0</v>
      </c>
      <c r="P170">
        <f t="shared" si="156"/>
        <v>0</v>
      </c>
      <c r="Q170">
        <f t="shared" si="112"/>
        <v>0</v>
      </c>
      <c r="R170">
        <f t="shared" si="113"/>
        <v>0</v>
      </c>
      <c r="S170">
        <f t="shared" si="114"/>
        <v>0</v>
      </c>
      <c r="T170">
        <f t="shared" si="115"/>
        <v>0</v>
      </c>
      <c r="U170">
        <f t="shared" si="116"/>
        <v>0</v>
      </c>
      <c r="V170">
        <f t="shared" si="117"/>
        <v>0</v>
      </c>
      <c r="W170">
        <f t="shared" si="118"/>
        <v>0</v>
      </c>
      <c r="X170">
        <f t="shared" si="119"/>
        <v>0</v>
      </c>
      <c r="Y170">
        <f t="shared" si="120"/>
        <v>0</v>
      </c>
      <c r="Z170">
        <f t="shared" si="121"/>
        <v>0</v>
      </c>
      <c r="AA170">
        <f t="shared" si="122"/>
        <v>0</v>
      </c>
      <c r="AB170">
        <f t="shared" si="123"/>
        <v>0</v>
      </c>
      <c r="AC170">
        <f t="shared" si="124"/>
        <v>0</v>
      </c>
      <c r="AD170">
        <f t="shared" si="125"/>
        <v>0</v>
      </c>
      <c r="AE170">
        <f t="shared" si="126"/>
        <v>0</v>
      </c>
      <c r="AF170">
        <f t="shared" si="127"/>
        <v>0</v>
      </c>
      <c r="AG170">
        <f t="shared" si="128"/>
        <v>0</v>
      </c>
      <c r="AH170">
        <f t="shared" si="129"/>
        <v>137530</v>
      </c>
      <c r="AI170">
        <f t="shared" si="130"/>
        <v>0</v>
      </c>
      <c r="AJ170">
        <f t="shared" si="131"/>
        <v>0</v>
      </c>
      <c r="AK170">
        <f t="shared" si="132"/>
        <v>0</v>
      </c>
      <c r="AL170">
        <f t="shared" si="133"/>
        <v>0</v>
      </c>
      <c r="AM170">
        <f t="shared" si="134"/>
        <v>0</v>
      </c>
      <c r="AN170">
        <f t="shared" si="135"/>
        <v>0</v>
      </c>
      <c r="AO170">
        <f t="shared" si="136"/>
        <v>0</v>
      </c>
      <c r="AP170">
        <f t="shared" si="137"/>
        <v>0</v>
      </c>
      <c r="AQ170">
        <f t="shared" si="138"/>
        <v>0</v>
      </c>
      <c r="AR170">
        <f t="shared" si="139"/>
        <v>0</v>
      </c>
      <c r="AS170">
        <f t="shared" si="140"/>
        <v>0</v>
      </c>
      <c r="AT170">
        <f t="shared" si="141"/>
        <v>0</v>
      </c>
      <c r="AU170">
        <f t="shared" si="142"/>
        <v>0</v>
      </c>
      <c r="AV170">
        <f t="shared" si="143"/>
        <v>0</v>
      </c>
      <c r="AW170">
        <f t="shared" si="144"/>
        <v>0</v>
      </c>
      <c r="AX170">
        <f t="shared" si="145"/>
        <v>0</v>
      </c>
      <c r="AZ170">
        <f t="shared" si="146"/>
        <v>0</v>
      </c>
      <c r="BA170">
        <f t="shared" si="147"/>
        <v>0</v>
      </c>
      <c r="BB170">
        <f t="shared" si="148"/>
        <v>0</v>
      </c>
      <c r="BC170">
        <f t="shared" si="149"/>
        <v>0</v>
      </c>
      <c r="BD170">
        <f t="shared" si="150"/>
        <v>0</v>
      </c>
      <c r="BE170">
        <f t="shared" si="151"/>
        <v>0</v>
      </c>
      <c r="BF170">
        <f t="shared" si="152"/>
        <v>0</v>
      </c>
    </row>
    <row r="171" spans="2:58">
      <c r="B171" s="1" t="s">
        <v>161</v>
      </c>
      <c r="C171" s="9">
        <v>80000</v>
      </c>
      <c r="D171" s="9"/>
      <c r="E171" s="1" t="s">
        <v>1</v>
      </c>
      <c r="F171" s="1">
        <v>3</v>
      </c>
      <c r="G171" t="s">
        <v>188</v>
      </c>
      <c r="H171" s="6" t="s">
        <v>826</v>
      </c>
      <c r="I171" s="6" t="s">
        <v>177</v>
      </c>
      <c r="J171">
        <f t="shared" si="153"/>
        <v>0</v>
      </c>
      <c r="K171">
        <f t="shared" si="109"/>
        <v>0</v>
      </c>
      <c r="L171">
        <f t="shared" si="154"/>
        <v>0</v>
      </c>
      <c r="M171">
        <f t="shared" si="110"/>
        <v>0</v>
      </c>
      <c r="N171">
        <f t="shared" si="155"/>
        <v>0</v>
      </c>
      <c r="O171">
        <f t="shared" si="111"/>
        <v>0</v>
      </c>
      <c r="P171">
        <f t="shared" si="156"/>
        <v>80000</v>
      </c>
      <c r="Q171">
        <f t="shared" si="112"/>
        <v>1</v>
      </c>
      <c r="R171">
        <f t="shared" si="113"/>
        <v>0</v>
      </c>
      <c r="S171">
        <f t="shared" si="114"/>
        <v>0</v>
      </c>
      <c r="T171">
        <f t="shared" si="115"/>
        <v>0</v>
      </c>
      <c r="U171">
        <f t="shared" si="116"/>
        <v>0</v>
      </c>
      <c r="V171">
        <f t="shared" si="117"/>
        <v>0</v>
      </c>
      <c r="W171">
        <f t="shared" si="118"/>
        <v>0</v>
      </c>
      <c r="X171">
        <f t="shared" si="119"/>
        <v>0</v>
      </c>
      <c r="Y171">
        <f t="shared" si="120"/>
        <v>0</v>
      </c>
      <c r="Z171">
        <f t="shared" si="121"/>
        <v>0</v>
      </c>
      <c r="AA171">
        <f t="shared" si="122"/>
        <v>80000</v>
      </c>
      <c r="AB171">
        <f t="shared" si="123"/>
        <v>0</v>
      </c>
      <c r="AC171">
        <f t="shared" si="124"/>
        <v>0</v>
      </c>
      <c r="AD171">
        <f t="shared" si="125"/>
        <v>0</v>
      </c>
      <c r="AE171">
        <f t="shared" si="126"/>
        <v>0</v>
      </c>
      <c r="AF171">
        <f t="shared" si="127"/>
        <v>0</v>
      </c>
      <c r="AG171">
        <f t="shared" si="128"/>
        <v>0</v>
      </c>
      <c r="AH171">
        <f t="shared" si="129"/>
        <v>0</v>
      </c>
      <c r="AI171">
        <f t="shared" si="130"/>
        <v>0</v>
      </c>
      <c r="AJ171">
        <f t="shared" si="131"/>
        <v>0</v>
      </c>
      <c r="AK171">
        <f t="shared" si="132"/>
        <v>0</v>
      </c>
      <c r="AL171">
        <f t="shared" si="133"/>
        <v>0</v>
      </c>
      <c r="AM171">
        <f t="shared" si="134"/>
        <v>0</v>
      </c>
      <c r="AN171">
        <f t="shared" si="135"/>
        <v>0</v>
      </c>
      <c r="AO171">
        <f t="shared" si="136"/>
        <v>0</v>
      </c>
      <c r="AP171">
        <f t="shared" si="137"/>
        <v>0</v>
      </c>
      <c r="AQ171">
        <f t="shared" si="138"/>
        <v>0</v>
      </c>
      <c r="AR171">
        <f t="shared" si="139"/>
        <v>0</v>
      </c>
      <c r="AS171">
        <f t="shared" si="140"/>
        <v>0</v>
      </c>
      <c r="AT171">
        <f t="shared" si="141"/>
        <v>0</v>
      </c>
      <c r="AU171">
        <f t="shared" si="142"/>
        <v>0</v>
      </c>
      <c r="AV171">
        <f t="shared" si="143"/>
        <v>0</v>
      </c>
      <c r="AW171">
        <f t="shared" si="144"/>
        <v>0</v>
      </c>
      <c r="AX171">
        <f t="shared" si="145"/>
        <v>0</v>
      </c>
      <c r="AZ171">
        <f t="shared" si="146"/>
        <v>0</v>
      </c>
      <c r="BA171">
        <f t="shared" si="147"/>
        <v>0</v>
      </c>
      <c r="BB171">
        <f t="shared" si="148"/>
        <v>0</v>
      </c>
      <c r="BC171">
        <f t="shared" si="149"/>
        <v>0</v>
      </c>
      <c r="BD171">
        <f t="shared" si="150"/>
        <v>0</v>
      </c>
      <c r="BE171">
        <f t="shared" si="151"/>
        <v>0</v>
      </c>
      <c r="BF171">
        <f t="shared" si="152"/>
        <v>0</v>
      </c>
    </row>
    <row r="172" spans="2:58">
      <c r="B172" s="1" t="s">
        <v>162</v>
      </c>
      <c r="C172" s="9">
        <v>115634</v>
      </c>
      <c r="D172" s="9"/>
      <c r="E172" s="1" t="s">
        <v>1</v>
      </c>
      <c r="F172" s="1">
        <v>3</v>
      </c>
      <c r="G172" t="s">
        <v>827</v>
      </c>
      <c r="H172" s="6" t="s">
        <v>828</v>
      </c>
      <c r="I172" s="6" t="s">
        <v>177</v>
      </c>
      <c r="J172">
        <f t="shared" si="153"/>
        <v>0</v>
      </c>
      <c r="K172">
        <f t="shared" si="109"/>
        <v>0</v>
      </c>
      <c r="L172">
        <f t="shared" si="154"/>
        <v>0</v>
      </c>
      <c r="M172">
        <f t="shared" si="110"/>
        <v>0</v>
      </c>
      <c r="N172">
        <f t="shared" si="155"/>
        <v>0</v>
      </c>
      <c r="O172">
        <f t="shared" si="111"/>
        <v>0</v>
      </c>
      <c r="P172">
        <f t="shared" si="156"/>
        <v>115634</v>
      </c>
      <c r="Q172">
        <f t="shared" si="112"/>
        <v>1</v>
      </c>
      <c r="R172">
        <f t="shared" si="113"/>
        <v>0</v>
      </c>
      <c r="S172">
        <f t="shared" si="114"/>
        <v>0</v>
      </c>
      <c r="T172">
        <f t="shared" si="115"/>
        <v>0</v>
      </c>
      <c r="U172">
        <f t="shared" si="116"/>
        <v>0</v>
      </c>
      <c r="V172">
        <f t="shared" si="117"/>
        <v>0</v>
      </c>
      <c r="W172">
        <f t="shared" si="118"/>
        <v>0</v>
      </c>
      <c r="X172">
        <f t="shared" si="119"/>
        <v>0</v>
      </c>
      <c r="Y172">
        <f t="shared" si="120"/>
        <v>0</v>
      </c>
      <c r="Z172">
        <f t="shared" si="121"/>
        <v>0</v>
      </c>
      <c r="AA172">
        <f t="shared" si="122"/>
        <v>0</v>
      </c>
      <c r="AB172">
        <f t="shared" si="123"/>
        <v>0</v>
      </c>
      <c r="AC172">
        <f t="shared" si="124"/>
        <v>0</v>
      </c>
      <c r="AD172">
        <f t="shared" si="125"/>
        <v>0</v>
      </c>
      <c r="AE172">
        <f t="shared" si="126"/>
        <v>0</v>
      </c>
      <c r="AF172">
        <f t="shared" si="127"/>
        <v>0</v>
      </c>
      <c r="AG172">
        <f t="shared" si="128"/>
        <v>0</v>
      </c>
      <c r="AH172">
        <f t="shared" si="129"/>
        <v>0</v>
      </c>
      <c r="AI172">
        <f t="shared" si="130"/>
        <v>0</v>
      </c>
      <c r="AJ172">
        <f t="shared" si="131"/>
        <v>0</v>
      </c>
      <c r="AK172">
        <f t="shared" si="132"/>
        <v>0</v>
      </c>
      <c r="AL172">
        <f t="shared" si="133"/>
        <v>0</v>
      </c>
      <c r="AM172">
        <f t="shared" si="134"/>
        <v>0</v>
      </c>
      <c r="AN172">
        <f t="shared" si="135"/>
        <v>0</v>
      </c>
      <c r="AO172">
        <f t="shared" si="136"/>
        <v>0</v>
      </c>
      <c r="AP172">
        <f t="shared" si="137"/>
        <v>0</v>
      </c>
      <c r="AQ172">
        <f t="shared" si="138"/>
        <v>0</v>
      </c>
      <c r="AR172">
        <f t="shared" si="139"/>
        <v>0</v>
      </c>
      <c r="AS172">
        <f t="shared" si="140"/>
        <v>0</v>
      </c>
      <c r="AT172">
        <f t="shared" si="141"/>
        <v>0</v>
      </c>
      <c r="AU172">
        <f t="shared" si="142"/>
        <v>0</v>
      </c>
      <c r="AV172">
        <f t="shared" si="143"/>
        <v>0</v>
      </c>
      <c r="AW172">
        <f t="shared" si="144"/>
        <v>0</v>
      </c>
      <c r="AX172">
        <f t="shared" si="145"/>
        <v>115634</v>
      </c>
      <c r="AZ172">
        <f t="shared" si="146"/>
        <v>0</v>
      </c>
      <c r="BA172">
        <f t="shared" si="147"/>
        <v>0</v>
      </c>
      <c r="BB172">
        <f t="shared" si="148"/>
        <v>0</v>
      </c>
      <c r="BC172">
        <f t="shared" si="149"/>
        <v>0</v>
      </c>
      <c r="BD172">
        <f t="shared" si="150"/>
        <v>0</v>
      </c>
      <c r="BE172">
        <f t="shared" si="151"/>
        <v>0</v>
      </c>
      <c r="BF172">
        <f t="shared" si="152"/>
        <v>0</v>
      </c>
    </row>
    <row r="173" spans="2:58">
      <c r="B173" s="1" t="s">
        <v>46</v>
      </c>
      <c r="C173" s="9">
        <v>488399</v>
      </c>
      <c r="D173" s="9"/>
      <c r="E173" s="1" t="s">
        <v>1</v>
      </c>
      <c r="F173" s="1">
        <v>3</v>
      </c>
      <c r="G173" t="s">
        <v>811</v>
      </c>
      <c r="H173" s="6" t="s">
        <v>812</v>
      </c>
      <c r="I173" s="6" t="s">
        <v>780</v>
      </c>
      <c r="J173">
        <f t="shared" si="153"/>
        <v>0</v>
      </c>
      <c r="K173">
        <f t="shared" si="109"/>
        <v>0</v>
      </c>
      <c r="L173">
        <f t="shared" si="154"/>
        <v>488399</v>
      </c>
      <c r="M173">
        <f t="shared" si="110"/>
        <v>1</v>
      </c>
      <c r="N173">
        <f t="shared" si="155"/>
        <v>0</v>
      </c>
      <c r="O173">
        <f t="shared" si="111"/>
        <v>0</v>
      </c>
      <c r="P173">
        <f t="shared" si="156"/>
        <v>0</v>
      </c>
      <c r="Q173">
        <f t="shared" si="112"/>
        <v>0</v>
      </c>
      <c r="R173">
        <f t="shared" si="113"/>
        <v>0</v>
      </c>
      <c r="S173">
        <f t="shared" si="114"/>
        <v>0</v>
      </c>
      <c r="T173">
        <f t="shared" si="115"/>
        <v>0</v>
      </c>
      <c r="U173">
        <f t="shared" si="116"/>
        <v>0</v>
      </c>
      <c r="V173">
        <f t="shared" si="117"/>
        <v>0</v>
      </c>
      <c r="W173">
        <f t="shared" si="118"/>
        <v>0</v>
      </c>
      <c r="X173">
        <f t="shared" si="119"/>
        <v>0</v>
      </c>
      <c r="Y173">
        <f t="shared" si="120"/>
        <v>0</v>
      </c>
      <c r="Z173">
        <f t="shared" si="121"/>
        <v>0</v>
      </c>
      <c r="AA173">
        <f t="shared" si="122"/>
        <v>0</v>
      </c>
      <c r="AB173">
        <f t="shared" si="123"/>
        <v>0</v>
      </c>
      <c r="AC173">
        <f t="shared" si="124"/>
        <v>0</v>
      </c>
      <c r="AD173">
        <f t="shared" si="125"/>
        <v>0</v>
      </c>
      <c r="AE173">
        <f t="shared" si="126"/>
        <v>0</v>
      </c>
      <c r="AF173">
        <f t="shared" si="127"/>
        <v>0</v>
      </c>
      <c r="AG173">
        <f t="shared" si="128"/>
        <v>0</v>
      </c>
      <c r="AH173">
        <f t="shared" si="129"/>
        <v>0</v>
      </c>
      <c r="AI173">
        <f t="shared" si="130"/>
        <v>0</v>
      </c>
      <c r="AJ173">
        <f t="shared" si="131"/>
        <v>0</v>
      </c>
      <c r="AK173">
        <f t="shared" si="132"/>
        <v>0</v>
      </c>
      <c r="AL173">
        <f t="shared" si="133"/>
        <v>0</v>
      </c>
      <c r="AM173">
        <f t="shared" si="134"/>
        <v>0</v>
      </c>
      <c r="AN173">
        <f t="shared" si="135"/>
        <v>0</v>
      </c>
      <c r="AO173">
        <f t="shared" si="136"/>
        <v>488399</v>
      </c>
      <c r="AP173">
        <f t="shared" si="137"/>
        <v>0</v>
      </c>
      <c r="AQ173">
        <f t="shared" si="138"/>
        <v>0</v>
      </c>
      <c r="AR173">
        <f t="shared" si="139"/>
        <v>0</v>
      </c>
      <c r="AS173">
        <f t="shared" si="140"/>
        <v>0</v>
      </c>
      <c r="AT173">
        <f t="shared" si="141"/>
        <v>0</v>
      </c>
      <c r="AU173">
        <f t="shared" si="142"/>
        <v>0</v>
      </c>
      <c r="AV173">
        <f t="shared" si="143"/>
        <v>0</v>
      </c>
      <c r="AW173">
        <f t="shared" si="144"/>
        <v>0</v>
      </c>
      <c r="AX173">
        <f t="shared" si="145"/>
        <v>0</v>
      </c>
      <c r="AZ173">
        <f t="shared" si="146"/>
        <v>0</v>
      </c>
      <c r="BA173">
        <f t="shared" si="147"/>
        <v>0</v>
      </c>
      <c r="BB173">
        <f t="shared" si="148"/>
        <v>0</v>
      </c>
      <c r="BC173">
        <f t="shared" si="149"/>
        <v>0</v>
      </c>
      <c r="BD173">
        <f t="shared" si="150"/>
        <v>0</v>
      </c>
      <c r="BE173">
        <f t="shared" si="151"/>
        <v>0</v>
      </c>
      <c r="BF173">
        <f t="shared" si="152"/>
        <v>0</v>
      </c>
    </row>
    <row r="174" spans="2:58" ht="30">
      <c r="B174" s="1" t="s">
        <v>163</v>
      </c>
      <c r="C174" s="9">
        <v>195000</v>
      </c>
      <c r="D174" s="9"/>
      <c r="E174" s="1" t="s">
        <v>1</v>
      </c>
      <c r="F174" s="1">
        <v>3</v>
      </c>
      <c r="G174" t="s">
        <v>188</v>
      </c>
      <c r="H174" s="6" t="s">
        <v>826</v>
      </c>
      <c r="I174" s="6" t="s">
        <v>177</v>
      </c>
      <c r="J174">
        <f t="shared" si="153"/>
        <v>0</v>
      </c>
      <c r="K174">
        <f t="shared" si="109"/>
        <v>0</v>
      </c>
      <c r="L174">
        <f t="shared" si="154"/>
        <v>0</v>
      </c>
      <c r="M174">
        <f t="shared" si="110"/>
        <v>0</v>
      </c>
      <c r="N174">
        <f t="shared" si="155"/>
        <v>0</v>
      </c>
      <c r="O174">
        <f t="shared" si="111"/>
        <v>0</v>
      </c>
      <c r="P174">
        <f t="shared" si="156"/>
        <v>195000</v>
      </c>
      <c r="Q174">
        <f t="shared" si="112"/>
        <v>1</v>
      </c>
      <c r="R174">
        <f t="shared" si="113"/>
        <v>0</v>
      </c>
      <c r="S174">
        <f t="shared" si="114"/>
        <v>0</v>
      </c>
      <c r="T174">
        <f t="shared" si="115"/>
        <v>0</v>
      </c>
      <c r="U174">
        <f t="shared" si="116"/>
        <v>0</v>
      </c>
      <c r="V174">
        <f t="shared" si="117"/>
        <v>0</v>
      </c>
      <c r="W174">
        <f t="shared" si="118"/>
        <v>0</v>
      </c>
      <c r="X174">
        <f t="shared" si="119"/>
        <v>0</v>
      </c>
      <c r="Y174">
        <f t="shared" si="120"/>
        <v>0</v>
      </c>
      <c r="Z174">
        <f t="shared" si="121"/>
        <v>0</v>
      </c>
      <c r="AA174">
        <f t="shared" si="122"/>
        <v>195000</v>
      </c>
      <c r="AB174">
        <f t="shared" si="123"/>
        <v>0</v>
      </c>
      <c r="AC174">
        <f t="shared" si="124"/>
        <v>0</v>
      </c>
      <c r="AD174">
        <f t="shared" si="125"/>
        <v>0</v>
      </c>
      <c r="AE174">
        <f t="shared" si="126"/>
        <v>0</v>
      </c>
      <c r="AF174">
        <f t="shared" si="127"/>
        <v>0</v>
      </c>
      <c r="AG174">
        <f t="shared" si="128"/>
        <v>0</v>
      </c>
      <c r="AH174">
        <f t="shared" si="129"/>
        <v>0</v>
      </c>
      <c r="AI174">
        <f t="shared" si="130"/>
        <v>0</v>
      </c>
      <c r="AJ174">
        <f t="shared" si="131"/>
        <v>0</v>
      </c>
      <c r="AK174">
        <f t="shared" si="132"/>
        <v>0</v>
      </c>
      <c r="AL174">
        <f t="shared" si="133"/>
        <v>0</v>
      </c>
      <c r="AM174">
        <f t="shared" si="134"/>
        <v>0</v>
      </c>
      <c r="AN174">
        <f t="shared" si="135"/>
        <v>0</v>
      </c>
      <c r="AO174">
        <f t="shared" si="136"/>
        <v>0</v>
      </c>
      <c r="AP174">
        <f t="shared" si="137"/>
        <v>0</v>
      </c>
      <c r="AQ174">
        <f t="shared" si="138"/>
        <v>0</v>
      </c>
      <c r="AR174">
        <f t="shared" si="139"/>
        <v>0</v>
      </c>
      <c r="AS174">
        <f t="shared" si="140"/>
        <v>0</v>
      </c>
      <c r="AT174">
        <f t="shared" si="141"/>
        <v>0</v>
      </c>
      <c r="AU174">
        <f t="shared" si="142"/>
        <v>0</v>
      </c>
      <c r="AV174">
        <f t="shared" si="143"/>
        <v>0</v>
      </c>
      <c r="AW174">
        <f t="shared" si="144"/>
        <v>0</v>
      </c>
      <c r="AX174">
        <f t="shared" si="145"/>
        <v>0</v>
      </c>
      <c r="AZ174">
        <f t="shared" si="146"/>
        <v>0</v>
      </c>
      <c r="BA174">
        <f t="shared" si="147"/>
        <v>0</v>
      </c>
      <c r="BB174">
        <f t="shared" si="148"/>
        <v>0</v>
      </c>
      <c r="BC174">
        <f t="shared" si="149"/>
        <v>0</v>
      </c>
      <c r="BD174">
        <f t="shared" si="150"/>
        <v>0</v>
      </c>
      <c r="BE174">
        <f t="shared" si="151"/>
        <v>0</v>
      </c>
      <c r="BF174">
        <f t="shared" si="152"/>
        <v>0</v>
      </c>
    </row>
    <row r="175" spans="2:58" ht="30">
      <c r="B175" s="1" t="s">
        <v>164</v>
      </c>
      <c r="C175" s="9">
        <v>42500</v>
      </c>
      <c r="D175" s="9"/>
      <c r="E175" s="1" t="s">
        <v>1</v>
      </c>
      <c r="F175" s="1">
        <v>3</v>
      </c>
      <c r="G175" t="s">
        <v>190</v>
      </c>
      <c r="H175" s="5" t="s">
        <v>793</v>
      </c>
      <c r="I175" s="5" t="s">
        <v>780</v>
      </c>
      <c r="J175">
        <f t="shared" si="153"/>
        <v>0</v>
      </c>
      <c r="K175">
        <f t="shared" si="109"/>
        <v>0</v>
      </c>
      <c r="L175">
        <f t="shared" si="154"/>
        <v>42500</v>
      </c>
      <c r="M175">
        <f t="shared" si="110"/>
        <v>1</v>
      </c>
      <c r="N175">
        <f t="shared" si="155"/>
        <v>0</v>
      </c>
      <c r="O175">
        <f t="shared" si="111"/>
        <v>0</v>
      </c>
      <c r="P175">
        <f t="shared" si="156"/>
        <v>0</v>
      </c>
      <c r="Q175">
        <f t="shared" si="112"/>
        <v>0</v>
      </c>
      <c r="R175">
        <f t="shared" si="113"/>
        <v>0</v>
      </c>
      <c r="S175">
        <f t="shared" si="114"/>
        <v>0</v>
      </c>
      <c r="T175">
        <f t="shared" si="115"/>
        <v>0</v>
      </c>
      <c r="U175">
        <f t="shared" si="116"/>
        <v>0</v>
      </c>
      <c r="V175">
        <f t="shared" si="117"/>
        <v>0</v>
      </c>
      <c r="W175">
        <f t="shared" si="118"/>
        <v>0</v>
      </c>
      <c r="X175">
        <f t="shared" si="119"/>
        <v>0</v>
      </c>
      <c r="Y175">
        <f t="shared" si="120"/>
        <v>0</v>
      </c>
      <c r="Z175">
        <f t="shared" si="121"/>
        <v>0</v>
      </c>
      <c r="AA175">
        <f t="shared" si="122"/>
        <v>0</v>
      </c>
      <c r="AB175">
        <f t="shared" si="123"/>
        <v>0</v>
      </c>
      <c r="AC175">
        <f t="shared" si="124"/>
        <v>0</v>
      </c>
      <c r="AD175">
        <f t="shared" si="125"/>
        <v>42500</v>
      </c>
      <c r="AE175">
        <f t="shared" si="126"/>
        <v>0</v>
      </c>
      <c r="AF175">
        <f t="shared" si="127"/>
        <v>0</v>
      </c>
      <c r="AG175">
        <f t="shared" si="128"/>
        <v>0</v>
      </c>
      <c r="AH175">
        <f t="shared" si="129"/>
        <v>0</v>
      </c>
      <c r="AI175">
        <f t="shared" si="130"/>
        <v>0</v>
      </c>
      <c r="AJ175">
        <f t="shared" si="131"/>
        <v>0</v>
      </c>
      <c r="AK175">
        <f t="shared" si="132"/>
        <v>0</v>
      </c>
      <c r="AL175">
        <f t="shared" si="133"/>
        <v>0</v>
      </c>
      <c r="AM175">
        <f t="shared" si="134"/>
        <v>0</v>
      </c>
      <c r="AN175">
        <f t="shared" si="135"/>
        <v>0</v>
      </c>
      <c r="AO175">
        <f t="shared" si="136"/>
        <v>0</v>
      </c>
      <c r="AP175">
        <f t="shared" si="137"/>
        <v>0</v>
      </c>
      <c r="AQ175">
        <f t="shared" si="138"/>
        <v>0</v>
      </c>
      <c r="AR175">
        <f t="shared" si="139"/>
        <v>0</v>
      </c>
      <c r="AS175">
        <f t="shared" si="140"/>
        <v>0</v>
      </c>
      <c r="AT175">
        <f t="shared" si="141"/>
        <v>0</v>
      </c>
      <c r="AU175">
        <f t="shared" si="142"/>
        <v>0</v>
      </c>
      <c r="AV175">
        <f t="shared" si="143"/>
        <v>0</v>
      </c>
      <c r="AW175">
        <f t="shared" si="144"/>
        <v>0</v>
      </c>
      <c r="AX175">
        <f t="shared" si="145"/>
        <v>0</v>
      </c>
      <c r="AZ175">
        <f t="shared" si="146"/>
        <v>0</v>
      </c>
      <c r="BA175">
        <f t="shared" si="147"/>
        <v>0</v>
      </c>
      <c r="BB175">
        <f t="shared" si="148"/>
        <v>0</v>
      </c>
      <c r="BC175">
        <f t="shared" si="149"/>
        <v>0</v>
      </c>
      <c r="BD175">
        <f t="shared" si="150"/>
        <v>0</v>
      </c>
      <c r="BE175">
        <f t="shared" si="151"/>
        <v>0</v>
      </c>
      <c r="BF175">
        <f t="shared" si="152"/>
        <v>0</v>
      </c>
    </row>
    <row r="176" spans="2:58" ht="30">
      <c r="B176" s="1" t="s">
        <v>165</v>
      </c>
      <c r="C176" s="9">
        <v>48647</v>
      </c>
      <c r="D176" s="9"/>
      <c r="E176" s="1" t="s">
        <v>1</v>
      </c>
      <c r="F176" s="1">
        <v>3</v>
      </c>
      <c r="G176" t="s">
        <v>188</v>
      </c>
      <c r="H176" s="6" t="s">
        <v>826</v>
      </c>
      <c r="I176" s="6" t="s">
        <v>177</v>
      </c>
      <c r="J176">
        <f t="shared" si="153"/>
        <v>0</v>
      </c>
      <c r="K176">
        <f t="shared" si="109"/>
        <v>0</v>
      </c>
      <c r="L176">
        <f t="shared" si="154"/>
        <v>0</v>
      </c>
      <c r="M176">
        <f t="shared" si="110"/>
        <v>0</v>
      </c>
      <c r="N176">
        <f t="shared" si="155"/>
        <v>0</v>
      </c>
      <c r="O176">
        <f t="shared" si="111"/>
        <v>0</v>
      </c>
      <c r="P176">
        <f t="shared" si="156"/>
        <v>48647</v>
      </c>
      <c r="Q176">
        <f t="shared" si="112"/>
        <v>1</v>
      </c>
      <c r="R176">
        <f t="shared" si="113"/>
        <v>0</v>
      </c>
      <c r="S176">
        <f t="shared" si="114"/>
        <v>0</v>
      </c>
      <c r="T176">
        <f t="shared" si="115"/>
        <v>0</v>
      </c>
      <c r="U176">
        <f t="shared" si="116"/>
        <v>0</v>
      </c>
      <c r="V176">
        <f t="shared" si="117"/>
        <v>0</v>
      </c>
      <c r="W176">
        <f t="shared" si="118"/>
        <v>0</v>
      </c>
      <c r="X176">
        <f t="shared" si="119"/>
        <v>0</v>
      </c>
      <c r="Y176">
        <f t="shared" si="120"/>
        <v>0</v>
      </c>
      <c r="Z176">
        <f t="shared" si="121"/>
        <v>0</v>
      </c>
      <c r="AA176">
        <f t="shared" si="122"/>
        <v>48647</v>
      </c>
      <c r="AB176">
        <f t="shared" si="123"/>
        <v>0</v>
      </c>
      <c r="AC176">
        <f t="shared" si="124"/>
        <v>0</v>
      </c>
      <c r="AD176">
        <f t="shared" si="125"/>
        <v>0</v>
      </c>
      <c r="AE176">
        <f t="shared" si="126"/>
        <v>0</v>
      </c>
      <c r="AF176">
        <f t="shared" si="127"/>
        <v>0</v>
      </c>
      <c r="AG176">
        <f t="shared" si="128"/>
        <v>0</v>
      </c>
      <c r="AH176">
        <f t="shared" si="129"/>
        <v>0</v>
      </c>
      <c r="AI176">
        <f t="shared" si="130"/>
        <v>0</v>
      </c>
      <c r="AJ176">
        <f t="shared" si="131"/>
        <v>0</v>
      </c>
      <c r="AK176">
        <f t="shared" si="132"/>
        <v>0</v>
      </c>
      <c r="AL176">
        <f t="shared" si="133"/>
        <v>0</v>
      </c>
      <c r="AM176">
        <f t="shared" si="134"/>
        <v>0</v>
      </c>
      <c r="AN176">
        <f t="shared" si="135"/>
        <v>0</v>
      </c>
      <c r="AO176">
        <f t="shared" si="136"/>
        <v>0</v>
      </c>
      <c r="AP176">
        <f t="shared" si="137"/>
        <v>0</v>
      </c>
      <c r="AQ176">
        <f t="shared" si="138"/>
        <v>0</v>
      </c>
      <c r="AR176">
        <f t="shared" si="139"/>
        <v>0</v>
      </c>
      <c r="AS176">
        <f t="shared" si="140"/>
        <v>0</v>
      </c>
      <c r="AT176">
        <f t="shared" si="141"/>
        <v>0</v>
      </c>
      <c r="AU176">
        <f t="shared" si="142"/>
        <v>0</v>
      </c>
      <c r="AV176">
        <f t="shared" si="143"/>
        <v>0</v>
      </c>
      <c r="AW176">
        <f t="shared" si="144"/>
        <v>0</v>
      </c>
      <c r="AX176">
        <f t="shared" si="145"/>
        <v>0</v>
      </c>
      <c r="AZ176">
        <f t="shared" si="146"/>
        <v>0</v>
      </c>
      <c r="BA176">
        <f t="shared" si="147"/>
        <v>0</v>
      </c>
      <c r="BB176">
        <f t="shared" si="148"/>
        <v>0</v>
      </c>
      <c r="BC176">
        <f t="shared" si="149"/>
        <v>0</v>
      </c>
      <c r="BD176">
        <f t="shared" si="150"/>
        <v>0</v>
      </c>
      <c r="BE176">
        <f t="shared" si="151"/>
        <v>0</v>
      </c>
      <c r="BF176">
        <f t="shared" si="152"/>
        <v>0</v>
      </c>
    </row>
    <row r="177" spans="2:58">
      <c r="B177" s="1" t="s">
        <v>166</v>
      </c>
      <c r="C177" s="9">
        <v>25000</v>
      </c>
      <c r="D177" s="9"/>
      <c r="E177" s="1" t="s">
        <v>1</v>
      </c>
      <c r="F177" s="1">
        <v>3</v>
      </c>
      <c r="G177" t="s">
        <v>179</v>
      </c>
      <c r="H177" s="5" t="s">
        <v>797</v>
      </c>
      <c r="I177" t="s">
        <v>177</v>
      </c>
      <c r="J177">
        <f t="shared" si="153"/>
        <v>0</v>
      </c>
      <c r="K177">
        <f t="shared" si="109"/>
        <v>0</v>
      </c>
      <c r="L177">
        <f t="shared" si="154"/>
        <v>0</v>
      </c>
      <c r="M177">
        <f t="shared" si="110"/>
        <v>0</v>
      </c>
      <c r="N177">
        <f t="shared" si="155"/>
        <v>0</v>
      </c>
      <c r="O177">
        <f t="shared" si="111"/>
        <v>0</v>
      </c>
      <c r="P177">
        <f t="shared" si="156"/>
        <v>25000</v>
      </c>
      <c r="Q177">
        <f t="shared" si="112"/>
        <v>1</v>
      </c>
      <c r="R177">
        <f t="shared" si="113"/>
        <v>25000</v>
      </c>
      <c r="S177">
        <f t="shared" si="114"/>
        <v>0</v>
      </c>
      <c r="T177">
        <f t="shared" si="115"/>
        <v>0</v>
      </c>
      <c r="U177">
        <f t="shared" si="116"/>
        <v>0</v>
      </c>
      <c r="V177">
        <f t="shared" si="117"/>
        <v>0</v>
      </c>
      <c r="W177">
        <f t="shared" si="118"/>
        <v>0</v>
      </c>
      <c r="X177">
        <f t="shared" si="119"/>
        <v>0</v>
      </c>
      <c r="Y177">
        <f t="shared" si="120"/>
        <v>0</v>
      </c>
      <c r="Z177">
        <f t="shared" si="121"/>
        <v>0</v>
      </c>
      <c r="AA177">
        <f t="shared" si="122"/>
        <v>0</v>
      </c>
      <c r="AB177">
        <f t="shared" si="123"/>
        <v>0</v>
      </c>
      <c r="AC177">
        <f t="shared" si="124"/>
        <v>0</v>
      </c>
      <c r="AD177">
        <f t="shared" si="125"/>
        <v>0</v>
      </c>
      <c r="AE177">
        <f t="shared" si="126"/>
        <v>0</v>
      </c>
      <c r="AF177">
        <f t="shared" si="127"/>
        <v>0</v>
      </c>
      <c r="AG177">
        <f t="shared" si="128"/>
        <v>0</v>
      </c>
      <c r="AH177">
        <f t="shared" si="129"/>
        <v>0</v>
      </c>
      <c r="AI177">
        <f t="shared" si="130"/>
        <v>0</v>
      </c>
      <c r="AJ177">
        <f t="shared" si="131"/>
        <v>0</v>
      </c>
      <c r="AK177">
        <f t="shared" si="132"/>
        <v>0</v>
      </c>
      <c r="AL177">
        <f t="shared" si="133"/>
        <v>0</v>
      </c>
      <c r="AM177">
        <f t="shared" si="134"/>
        <v>0</v>
      </c>
      <c r="AN177">
        <f t="shared" si="135"/>
        <v>0</v>
      </c>
      <c r="AO177">
        <f t="shared" si="136"/>
        <v>0</v>
      </c>
      <c r="AP177">
        <f t="shared" si="137"/>
        <v>0</v>
      </c>
      <c r="AQ177">
        <f t="shared" si="138"/>
        <v>0</v>
      </c>
      <c r="AR177">
        <f t="shared" si="139"/>
        <v>0</v>
      </c>
      <c r="AS177">
        <f t="shared" si="140"/>
        <v>0</v>
      </c>
      <c r="AT177">
        <f t="shared" si="141"/>
        <v>0</v>
      </c>
      <c r="AU177">
        <f t="shared" si="142"/>
        <v>0</v>
      </c>
      <c r="AV177">
        <f t="shared" si="143"/>
        <v>0</v>
      </c>
      <c r="AW177">
        <f t="shared" si="144"/>
        <v>0</v>
      </c>
      <c r="AX177">
        <f t="shared" si="145"/>
        <v>0</v>
      </c>
      <c r="AZ177">
        <f t="shared" si="146"/>
        <v>0</v>
      </c>
      <c r="BA177">
        <f t="shared" si="147"/>
        <v>0</v>
      </c>
      <c r="BB177">
        <f t="shared" si="148"/>
        <v>0</v>
      </c>
      <c r="BC177">
        <f t="shared" si="149"/>
        <v>0</v>
      </c>
      <c r="BD177">
        <f t="shared" si="150"/>
        <v>0</v>
      </c>
      <c r="BE177">
        <f t="shared" si="151"/>
        <v>0</v>
      </c>
      <c r="BF177">
        <f t="shared" si="152"/>
        <v>0</v>
      </c>
    </row>
    <row r="178" spans="2:58">
      <c r="B178" s="1" t="s">
        <v>167</v>
      </c>
      <c r="C178" s="9">
        <v>33000</v>
      </c>
      <c r="D178" s="9"/>
      <c r="E178" s="1" t="s">
        <v>1</v>
      </c>
      <c r="F178" s="1">
        <v>3</v>
      </c>
      <c r="G178" t="s">
        <v>803</v>
      </c>
      <c r="H178" s="6" t="s">
        <v>804</v>
      </c>
      <c r="I178" s="6" t="s">
        <v>794</v>
      </c>
      <c r="J178">
        <f t="shared" si="153"/>
        <v>33000</v>
      </c>
      <c r="K178">
        <f t="shared" si="109"/>
        <v>1</v>
      </c>
      <c r="L178">
        <f t="shared" si="154"/>
        <v>0</v>
      </c>
      <c r="M178">
        <f t="shared" si="110"/>
        <v>0</v>
      </c>
      <c r="N178">
        <f t="shared" si="155"/>
        <v>0</v>
      </c>
      <c r="O178">
        <f t="shared" si="111"/>
        <v>0</v>
      </c>
      <c r="P178">
        <f t="shared" si="156"/>
        <v>0</v>
      </c>
      <c r="Q178">
        <f t="shared" si="112"/>
        <v>0</v>
      </c>
      <c r="R178">
        <f t="shared" si="113"/>
        <v>0</v>
      </c>
      <c r="S178">
        <f t="shared" si="114"/>
        <v>0</v>
      </c>
      <c r="T178">
        <f t="shared" si="115"/>
        <v>0</v>
      </c>
      <c r="U178">
        <f t="shared" si="116"/>
        <v>0</v>
      </c>
      <c r="V178">
        <f t="shared" si="117"/>
        <v>0</v>
      </c>
      <c r="W178">
        <f t="shared" si="118"/>
        <v>0</v>
      </c>
      <c r="X178">
        <f t="shared" si="119"/>
        <v>0</v>
      </c>
      <c r="Y178">
        <f t="shared" si="120"/>
        <v>0</v>
      </c>
      <c r="Z178">
        <f t="shared" si="121"/>
        <v>0</v>
      </c>
      <c r="AA178">
        <f t="shared" si="122"/>
        <v>0</v>
      </c>
      <c r="AB178">
        <f t="shared" si="123"/>
        <v>0</v>
      </c>
      <c r="AC178">
        <f t="shared" si="124"/>
        <v>0</v>
      </c>
      <c r="AD178">
        <f t="shared" si="125"/>
        <v>0</v>
      </c>
      <c r="AE178">
        <f t="shared" si="126"/>
        <v>0</v>
      </c>
      <c r="AF178">
        <f t="shared" si="127"/>
        <v>0</v>
      </c>
      <c r="AG178">
        <f t="shared" si="128"/>
        <v>0</v>
      </c>
      <c r="AH178">
        <f t="shared" si="129"/>
        <v>33000</v>
      </c>
      <c r="AI178">
        <f t="shared" si="130"/>
        <v>0</v>
      </c>
      <c r="AJ178">
        <f t="shared" si="131"/>
        <v>0</v>
      </c>
      <c r="AK178">
        <f t="shared" si="132"/>
        <v>0</v>
      </c>
      <c r="AL178">
        <f t="shared" si="133"/>
        <v>0</v>
      </c>
      <c r="AM178">
        <f t="shared" si="134"/>
        <v>0</v>
      </c>
      <c r="AN178">
        <f t="shared" si="135"/>
        <v>0</v>
      </c>
      <c r="AO178">
        <f t="shared" si="136"/>
        <v>0</v>
      </c>
      <c r="AP178">
        <f t="shared" si="137"/>
        <v>0</v>
      </c>
      <c r="AQ178">
        <f t="shared" si="138"/>
        <v>0</v>
      </c>
      <c r="AR178">
        <f t="shared" si="139"/>
        <v>0</v>
      </c>
      <c r="AS178">
        <f t="shared" si="140"/>
        <v>0</v>
      </c>
      <c r="AT178">
        <f t="shared" si="141"/>
        <v>0</v>
      </c>
      <c r="AU178">
        <f t="shared" si="142"/>
        <v>0</v>
      </c>
      <c r="AV178">
        <f t="shared" si="143"/>
        <v>0</v>
      </c>
      <c r="AW178">
        <f t="shared" si="144"/>
        <v>0</v>
      </c>
      <c r="AX178">
        <f t="shared" si="145"/>
        <v>0</v>
      </c>
      <c r="AZ178">
        <f t="shared" si="146"/>
        <v>0</v>
      </c>
      <c r="BA178">
        <f t="shared" si="147"/>
        <v>0</v>
      </c>
      <c r="BB178">
        <f t="shared" si="148"/>
        <v>0</v>
      </c>
      <c r="BC178">
        <f t="shared" si="149"/>
        <v>0</v>
      </c>
      <c r="BD178">
        <f t="shared" si="150"/>
        <v>0</v>
      </c>
      <c r="BE178">
        <f t="shared" si="151"/>
        <v>0</v>
      </c>
      <c r="BF178">
        <f t="shared" si="152"/>
        <v>0</v>
      </c>
    </row>
    <row r="179" spans="2:58">
      <c r="B179" s="1" t="s">
        <v>53</v>
      </c>
      <c r="C179" s="9">
        <v>5000</v>
      </c>
      <c r="D179" s="9"/>
      <c r="E179" s="1" t="s">
        <v>1</v>
      </c>
      <c r="F179" s="1">
        <v>3</v>
      </c>
      <c r="G179" t="s">
        <v>817</v>
      </c>
      <c r="H179" s="5" t="s">
        <v>818</v>
      </c>
      <c r="I179" s="5" t="s">
        <v>780</v>
      </c>
      <c r="J179">
        <f t="shared" si="153"/>
        <v>0</v>
      </c>
      <c r="K179">
        <f t="shared" si="109"/>
        <v>0</v>
      </c>
      <c r="L179">
        <f t="shared" si="154"/>
        <v>5000</v>
      </c>
      <c r="M179">
        <f t="shared" si="110"/>
        <v>1</v>
      </c>
      <c r="N179">
        <f t="shared" si="155"/>
        <v>0</v>
      </c>
      <c r="O179">
        <f t="shared" si="111"/>
        <v>0</v>
      </c>
      <c r="P179">
        <f t="shared" si="156"/>
        <v>0</v>
      </c>
      <c r="Q179">
        <f t="shared" si="112"/>
        <v>0</v>
      </c>
      <c r="R179">
        <f t="shared" si="113"/>
        <v>0</v>
      </c>
      <c r="S179">
        <f t="shared" si="114"/>
        <v>0</v>
      </c>
      <c r="T179">
        <f t="shared" si="115"/>
        <v>0</v>
      </c>
      <c r="U179">
        <f t="shared" si="116"/>
        <v>0</v>
      </c>
      <c r="V179">
        <f t="shared" si="117"/>
        <v>0</v>
      </c>
      <c r="W179">
        <f t="shared" si="118"/>
        <v>0</v>
      </c>
      <c r="X179">
        <f t="shared" si="119"/>
        <v>0</v>
      </c>
      <c r="Y179">
        <f t="shared" si="120"/>
        <v>0</v>
      </c>
      <c r="Z179">
        <f t="shared" si="121"/>
        <v>0</v>
      </c>
      <c r="AA179">
        <f t="shared" si="122"/>
        <v>0</v>
      </c>
      <c r="AB179">
        <f t="shared" si="123"/>
        <v>0</v>
      </c>
      <c r="AC179">
        <f t="shared" si="124"/>
        <v>0</v>
      </c>
      <c r="AD179">
        <f t="shared" si="125"/>
        <v>0</v>
      </c>
      <c r="AE179">
        <f t="shared" si="126"/>
        <v>0</v>
      </c>
      <c r="AF179">
        <f t="shared" si="127"/>
        <v>0</v>
      </c>
      <c r="AG179">
        <f t="shared" si="128"/>
        <v>0</v>
      </c>
      <c r="AH179">
        <f t="shared" si="129"/>
        <v>0</v>
      </c>
      <c r="AI179">
        <f t="shared" si="130"/>
        <v>0</v>
      </c>
      <c r="AJ179">
        <f t="shared" si="131"/>
        <v>0</v>
      </c>
      <c r="AK179">
        <f t="shared" si="132"/>
        <v>0</v>
      </c>
      <c r="AL179">
        <f t="shared" si="133"/>
        <v>0</v>
      </c>
      <c r="AM179">
        <f t="shared" si="134"/>
        <v>0</v>
      </c>
      <c r="AN179">
        <f t="shared" si="135"/>
        <v>0</v>
      </c>
      <c r="AO179">
        <f t="shared" si="136"/>
        <v>0</v>
      </c>
      <c r="AP179">
        <f t="shared" si="137"/>
        <v>0</v>
      </c>
      <c r="AQ179">
        <f t="shared" si="138"/>
        <v>0</v>
      </c>
      <c r="AR179">
        <f t="shared" si="139"/>
        <v>0</v>
      </c>
      <c r="AS179">
        <f t="shared" si="140"/>
        <v>5000</v>
      </c>
      <c r="AT179">
        <f t="shared" si="141"/>
        <v>0</v>
      </c>
      <c r="AU179">
        <f t="shared" si="142"/>
        <v>0</v>
      </c>
      <c r="AV179">
        <f t="shared" si="143"/>
        <v>0</v>
      </c>
      <c r="AW179">
        <f t="shared" si="144"/>
        <v>0</v>
      </c>
      <c r="AX179">
        <f t="shared" si="145"/>
        <v>0</v>
      </c>
      <c r="AZ179">
        <f t="shared" si="146"/>
        <v>0</v>
      </c>
      <c r="BA179">
        <f t="shared" si="147"/>
        <v>0</v>
      </c>
      <c r="BB179">
        <f t="shared" si="148"/>
        <v>0</v>
      </c>
      <c r="BC179">
        <f t="shared" si="149"/>
        <v>0</v>
      </c>
      <c r="BD179">
        <f t="shared" si="150"/>
        <v>0</v>
      </c>
      <c r="BE179">
        <f t="shared" si="151"/>
        <v>0</v>
      </c>
      <c r="BF179">
        <f t="shared" si="152"/>
        <v>0</v>
      </c>
    </row>
    <row r="180" spans="2:58" ht="30">
      <c r="B180" s="1" t="s">
        <v>168</v>
      </c>
      <c r="C180" s="9">
        <v>450000</v>
      </c>
      <c r="D180" s="9"/>
      <c r="E180" s="1" t="s">
        <v>1</v>
      </c>
      <c r="F180" s="1">
        <v>3</v>
      </c>
      <c r="G180" t="s">
        <v>185</v>
      </c>
      <c r="H180" s="5" t="s">
        <v>798</v>
      </c>
      <c r="I180" t="s">
        <v>794</v>
      </c>
      <c r="J180">
        <f t="shared" si="153"/>
        <v>450000</v>
      </c>
      <c r="K180">
        <f t="shared" si="109"/>
        <v>1</v>
      </c>
      <c r="L180">
        <f t="shared" si="154"/>
        <v>0</v>
      </c>
      <c r="M180">
        <f t="shared" si="110"/>
        <v>0</v>
      </c>
      <c r="N180">
        <f t="shared" si="155"/>
        <v>0</v>
      </c>
      <c r="O180">
        <f t="shared" si="111"/>
        <v>0</v>
      </c>
      <c r="P180">
        <f t="shared" si="156"/>
        <v>0</v>
      </c>
      <c r="Q180">
        <f t="shared" si="112"/>
        <v>0</v>
      </c>
      <c r="R180">
        <f t="shared" si="113"/>
        <v>0</v>
      </c>
      <c r="S180">
        <f t="shared" si="114"/>
        <v>0</v>
      </c>
      <c r="T180">
        <f t="shared" si="115"/>
        <v>0</v>
      </c>
      <c r="U180">
        <f t="shared" si="116"/>
        <v>0</v>
      </c>
      <c r="V180">
        <f t="shared" si="117"/>
        <v>0</v>
      </c>
      <c r="W180">
        <f t="shared" si="118"/>
        <v>450000</v>
      </c>
      <c r="X180">
        <f t="shared" si="119"/>
        <v>0</v>
      </c>
      <c r="Y180">
        <f t="shared" si="120"/>
        <v>0</v>
      </c>
      <c r="Z180">
        <f t="shared" si="121"/>
        <v>0</v>
      </c>
      <c r="AA180">
        <f t="shared" si="122"/>
        <v>0</v>
      </c>
      <c r="AB180">
        <f t="shared" si="123"/>
        <v>0</v>
      </c>
      <c r="AC180">
        <f t="shared" si="124"/>
        <v>0</v>
      </c>
      <c r="AD180">
        <f t="shared" si="125"/>
        <v>0</v>
      </c>
      <c r="AE180">
        <f t="shared" si="126"/>
        <v>0</v>
      </c>
      <c r="AF180">
        <f t="shared" si="127"/>
        <v>0</v>
      </c>
      <c r="AG180">
        <f t="shared" si="128"/>
        <v>0</v>
      </c>
      <c r="AH180">
        <f t="shared" si="129"/>
        <v>0</v>
      </c>
      <c r="AI180">
        <f t="shared" si="130"/>
        <v>0</v>
      </c>
      <c r="AJ180">
        <f t="shared" si="131"/>
        <v>0</v>
      </c>
      <c r="AK180">
        <f t="shared" si="132"/>
        <v>0</v>
      </c>
      <c r="AL180">
        <f t="shared" si="133"/>
        <v>0</v>
      </c>
      <c r="AM180">
        <f t="shared" si="134"/>
        <v>0</v>
      </c>
      <c r="AN180">
        <f t="shared" si="135"/>
        <v>0</v>
      </c>
      <c r="AO180">
        <f t="shared" si="136"/>
        <v>0</v>
      </c>
      <c r="AP180">
        <f t="shared" si="137"/>
        <v>0</v>
      </c>
      <c r="AQ180">
        <f t="shared" si="138"/>
        <v>0</v>
      </c>
      <c r="AR180">
        <f t="shared" si="139"/>
        <v>0</v>
      </c>
      <c r="AS180">
        <f t="shared" si="140"/>
        <v>0</v>
      </c>
      <c r="AT180">
        <f t="shared" si="141"/>
        <v>0</v>
      </c>
      <c r="AU180">
        <f t="shared" si="142"/>
        <v>0</v>
      </c>
      <c r="AV180">
        <f t="shared" si="143"/>
        <v>0</v>
      </c>
      <c r="AW180">
        <f t="shared" si="144"/>
        <v>0</v>
      </c>
      <c r="AX180">
        <f t="shared" si="145"/>
        <v>0</v>
      </c>
      <c r="AZ180">
        <f t="shared" si="146"/>
        <v>0</v>
      </c>
      <c r="BA180">
        <f t="shared" si="147"/>
        <v>0</v>
      </c>
      <c r="BB180">
        <f t="shared" si="148"/>
        <v>0</v>
      </c>
      <c r="BC180">
        <f t="shared" si="149"/>
        <v>0</v>
      </c>
      <c r="BD180">
        <f t="shared" si="150"/>
        <v>0</v>
      </c>
      <c r="BE180">
        <f t="shared" si="151"/>
        <v>0</v>
      </c>
      <c r="BF180">
        <f t="shared" si="152"/>
        <v>0</v>
      </c>
    </row>
    <row r="181" spans="2:58">
      <c r="B181" s="1" t="s">
        <v>169</v>
      </c>
      <c r="C181" s="9">
        <v>14533</v>
      </c>
      <c r="D181" s="9"/>
      <c r="E181" s="1" t="s">
        <v>1</v>
      </c>
      <c r="F181" s="1">
        <v>3</v>
      </c>
      <c r="G181" t="s">
        <v>196</v>
      </c>
      <c r="H181" s="6" t="s">
        <v>820</v>
      </c>
      <c r="I181" s="6" t="s">
        <v>794</v>
      </c>
      <c r="J181">
        <f t="shared" si="153"/>
        <v>14533</v>
      </c>
      <c r="K181">
        <f t="shared" si="109"/>
        <v>1</v>
      </c>
      <c r="L181">
        <f t="shared" si="154"/>
        <v>0</v>
      </c>
      <c r="M181">
        <f t="shared" si="110"/>
        <v>0</v>
      </c>
      <c r="N181">
        <f t="shared" si="155"/>
        <v>0</v>
      </c>
      <c r="O181">
        <f t="shared" si="111"/>
        <v>0</v>
      </c>
      <c r="P181">
        <f t="shared" si="156"/>
        <v>0</v>
      </c>
      <c r="Q181">
        <f t="shared" si="112"/>
        <v>0</v>
      </c>
      <c r="R181">
        <f t="shared" si="113"/>
        <v>0</v>
      </c>
      <c r="S181">
        <f t="shared" si="114"/>
        <v>0</v>
      </c>
      <c r="T181">
        <f t="shared" si="115"/>
        <v>0</v>
      </c>
      <c r="U181">
        <f t="shared" si="116"/>
        <v>0</v>
      </c>
      <c r="V181">
        <f t="shared" si="117"/>
        <v>0</v>
      </c>
      <c r="W181">
        <f t="shared" si="118"/>
        <v>0</v>
      </c>
      <c r="X181">
        <f t="shared" si="119"/>
        <v>0</v>
      </c>
      <c r="Y181">
        <f t="shared" si="120"/>
        <v>0</v>
      </c>
      <c r="Z181">
        <f t="shared" si="121"/>
        <v>0</v>
      </c>
      <c r="AA181">
        <f t="shared" si="122"/>
        <v>0</v>
      </c>
      <c r="AB181">
        <f t="shared" si="123"/>
        <v>0</v>
      </c>
      <c r="AC181">
        <f t="shared" si="124"/>
        <v>0</v>
      </c>
      <c r="AD181">
        <f t="shared" si="125"/>
        <v>0</v>
      </c>
      <c r="AE181">
        <f t="shared" si="126"/>
        <v>0</v>
      </c>
      <c r="AF181">
        <f t="shared" si="127"/>
        <v>0</v>
      </c>
      <c r="AG181">
        <f t="shared" si="128"/>
        <v>0</v>
      </c>
      <c r="AH181">
        <f t="shared" si="129"/>
        <v>0</v>
      </c>
      <c r="AI181">
        <f t="shared" si="130"/>
        <v>0</v>
      </c>
      <c r="AJ181">
        <f t="shared" si="131"/>
        <v>0</v>
      </c>
      <c r="AK181">
        <f t="shared" si="132"/>
        <v>0</v>
      </c>
      <c r="AL181">
        <f t="shared" si="133"/>
        <v>0</v>
      </c>
      <c r="AM181">
        <f t="shared" si="134"/>
        <v>0</v>
      </c>
      <c r="AN181">
        <f t="shared" si="135"/>
        <v>0</v>
      </c>
      <c r="AO181">
        <f t="shared" si="136"/>
        <v>0</v>
      </c>
      <c r="AP181">
        <f t="shared" si="137"/>
        <v>0</v>
      </c>
      <c r="AQ181">
        <f t="shared" si="138"/>
        <v>0</v>
      </c>
      <c r="AR181">
        <f t="shared" si="139"/>
        <v>0</v>
      </c>
      <c r="AS181">
        <f t="shared" si="140"/>
        <v>0</v>
      </c>
      <c r="AT181">
        <f t="shared" si="141"/>
        <v>0</v>
      </c>
      <c r="AU181">
        <f t="shared" si="142"/>
        <v>14533</v>
      </c>
      <c r="AV181">
        <f t="shared" si="143"/>
        <v>0</v>
      </c>
      <c r="AW181">
        <f t="shared" si="144"/>
        <v>0</v>
      </c>
      <c r="AX181">
        <f t="shared" si="145"/>
        <v>0</v>
      </c>
      <c r="AZ181">
        <f t="shared" si="146"/>
        <v>0</v>
      </c>
      <c r="BA181">
        <f t="shared" si="147"/>
        <v>0</v>
      </c>
      <c r="BB181">
        <f t="shared" si="148"/>
        <v>0</v>
      </c>
      <c r="BC181">
        <f t="shared" si="149"/>
        <v>0</v>
      </c>
      <c r="BD181">
        <f t="shared" si="150"/>
        <v>0</v>
      </c>
      <c r="BE181">
        <f t="shared" si="151"/>
        <v>0</v>
      </c>
      <c r="BF181">
        <f t="shared" si="152"/>
        <v>0</v>
      </c>
    </row>
    <row r="182" spans="2:58">
      <c r="K182">
        <f>SUM(K6:K181)</f>
        <v>46</v>
      </c>
      <c r="M182">
        <f>SUM(M6:M181)</f>
        <v>53</v>
      </c>
      <c r="O182">
        <f>SUM(O6:O181)</f>
        <v>3</v>
      </c>
      <c r="Q182">
        <f>SUM(Q6:Q181)</f>
        <v>74</v>
      </c>
      <c r="R182" t="s">
        <v>855</v>
      </c>
    </row>
    <row r="183" spans="2:58">
      <c r="O183" t="s">
        <v>198</v>
      </c>
    </row>
    <row r="184" spans="2:58">
      <c r="B184" s="6">
        <v>176</v>
      </c>
      <c r="C184" s="2">
        <f>SUM(C6:C183)</f>
        <v>23962027</v>
      </c>
      <c r="Q184">
        <f>+Q182+O182+M182+K182</f>
        <v>176</v>
      </c>
    </row>
    <row r="185" spans="2:58">
      <c r="J185" t="s">
        <v>851</v>
      </c>
      <c r="L185" t="s">
        <v>852</v>
      </c>
      <c r="N185" t="s">
        <v>853</v>
      </c>
      <c r="P185" t="s">
        <v>177</v>
      </c>
    </row>
    <row r="186" spans="2:58">
      <c r="B186" t="s">
        <v>920</v>
      </c>
      <c r="D186" s="2"/>
      <c r="J186" s="10">
        <f>SUM(J6:J181)</f>
        <v>5496918</v>
      </c>
      <c r="K186" s="10"/>
      <c r="L186" s="10">
        <f>SUM(L6:L181)</f>
        <v>7955893</v>
      </c>
      <c r="M186" s="10"/>
      <c r="N186" s="10">
        <f>SUM(N6:N181)</f>
        <v>609700</v>
      </c>
      <c r="O186" s="10"/>
      <c r="P186" s="10">
        <f>SUM(P6:P185)</f>
        <v>9899516</v>
      </c>
      <c r="Q186" s="10"/>
      <c r="R186" s="11">
        <f>+P186+N186+L186+J186</f>
        <v>23962027</v>
      </c>
      <c r="S186" s="2">
        <f>+R186-C184</f>
        <v>0</v>
      </c>
    </row>
    <row r="187" spans="2:58">
      <c r="J187" s="12">
        <f>+J186/$R$186</f>
        <v>0.22940121050694084</v>
      </c>
      <c r="K187" s="12"/>
      <c r="L187" s="12">
        <f>+L186/$R$186</f>
        <v>0.33202086785062046</v>
      </c>
      <c r="M187" s="12"/>
      <c r="N187" s="12">
        <f>+N186/$R$186</f>
        <v>2.5444425048014512E-2</v>
      </c>
      <c r="O187" s="12"/>
      <c r="P187" s="12">
        <f>+P186/$R$186</f>
        <v>0.41313349659442417</v>
      </c>
      <c r="Q187" s="12"/>
      <c r="S187" s="12">
        <f>+L187+J187+N187</f>
        <v>0.58686650340557578</v>
      </c>
      <c r="T187" t="s">
        <v>854</v>
      </c>
    </row>
    <row r="188" spans="2:58">
      <c r="J188" s="12"/>
      <c r="K188" s="12"/>
      <c r="L188" s="12"/>
      <c r="M188" s="12"/>
      <c r="N188" s="12"/>
      <c r="O188" s="12"/>
      <c r="P188" s="12"/>
      <c r="Q188" s="12"/>
      <c r="S188" s="12"/>
    </row>
    <row r="189" spans="2:58">
      <c r="J189" s="12"/>
      <c r="K189" s="12"/>
      <c r="L189" s="12"/>
      <c r="M189" s="12"/>
      <c r="N189" s="12"/>
      <c r="O189" s="12"/>
      <c r="P189" s="12"/>
      <c r="Q189" s="12"/>
      <c r="R189" t="s">
        <v>856</v>
      </c>
      <c r="S189" s="12"/>
    </row>
    <row r="190" spans="2:58">
      <c r="B190" s="16" t="s">
        <v>1056</v>
      </c>
      <c r="J190" s="12"/>
      <c r="K190" s="12"/>
      <c r="L190" s="12"/>
      <c r="M190" s="12"/>
      <c r="N190" s="12"/>
      <c r="O190" s="12"/>
      <c r="P190" s="12"/>
      <c r="Q190" s="12"/>
      <c r="R190" s="14"/>
      <c r="S190" s="14"/>
      <c r="T190" s="14"/>
      <c r="U190" s="14"/>
      <c r="V190" s="14"/>
      <c r="W190" s="14"/>
      <c r="X190" s="14"/>
      <c r="Y190" s="14"/>
      <c r="Z190" s="14"/>
      <c r="AA190" t="s">
        <v>1055</v>
      </c>
      <c r="AB190" s="13"/>
      <c r="AC190" s="13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3"/>
      <c r="AO190" s="13"/>
      <c r="AP190" s="14"/>
      <c r="AQ190" s="14"/>
      <c r="AR190" s="13"/>
      <c r="AS190" s="14"/>
      <c r="AT190" s="14"/>
    </row>
    <row r="191" spans="2:58">
      <c r="J191" t="s">
        <v>866</v>
      </c>
      <c r="L191" t="s">
        <v>922</v>
      </c>
      <c r="N191" t="s">
        <v>853</v>
      </c>
      <c r="P191" t="s">
        <v>177</v>
      </c>
      <c r="Q191" s="12"/>
      <c r="R191" s="17">
        <f>SUM(R193:R309)</f>
        <v>1468318</v>
      </c>
      <c r="S191" s="17">
        <f t="shared" ref="S191:AT191" si="157">SUM(S193:S309)</f>
        <v>913280</v>
      </c>
      <c r="T191" s="17">
        <f t="shared" si="157"/>
        <v>866533</v>
      </c>
      <c r="U191" s="17">
        <f t="shared" si="157"/>
        <v>348382</v>
      </c>
      <c r="V191" s="17">
        <f t="shared" si="157"/>
        <v>895685</v>
      </c>
      <c r="W191" s="17">
        <f t="shared" si="157"/>
        <v>854065</v>
      </c>
      <c r="X191" s="17">
        <f t="shared" si="157"/>
        <v>1119317</v>
      </c>
      <c r="Y191" s="17">
        <f t="shared" si="157"/>
        <v>931246</v>
      </c>
      <c r="Z191" s="17">
        <f t="shared" si="157"/>
        <v>564966</v>
      </c>
      <c r="AA191" s="17">
        <f t="shared" si="157"/>
        <v>636397</v>
      </c>
      <c r="AB191" s="17">
        <f t="shared" si="157"/>
        <v>549982</v>
      </c>
      <c r="AC191" s="17">
        <f t="shared" si="157"/>
        <v>1094897</v>
      </c>
      <c r="AD191" s="17">
        <f t="shared" si="157"/>
        <v>887090</v>
      </c>
      <c r="AE191" s="17">
        <f t="shared" si="157"/>
        <v>1145192</v>
      </c>
      <c r="AF191" s="17">
        <f t="shared" si="157"/>
        <v>1016088</v>
      </c>
      <c r="AG191" s="17">
        <f t="shared" si="157"/>
        <v>329800</v>
      </c>
      <c r="AH191" s="17">
        <f t="shared" si="157"/>
        <v>1417131</v>
      </c>
      <c r="AI191" s="17">
        <f t="shared" si="157"/>
        <v>255800</v>
      </c>
      <c r="AJ191" s="17">
        <f t="shared" si="157"/>
        <v>601584</v>
      </c>
      <c r="AK191" s="17">
        <f t="shared" si="157"/>
        <v>1146697</v>
      </c>
      <c r="AL191" s="17">
        <f t="shared" si="157"/>
        <v>426712</v>
      </c>
      <c r="AM191" s="17">
        <f t="shared" si="157"/>
        <v>811499</v>
      </c>
      <c r="AN191" s="17">
        <f t="shared" si="157"/>
        <v>271110</v>
      </c>
      <c r="AO191" s="17">
        <f t="shared" si="157"/>
        <v>248462</v>
      </c>
      <c r="AP191" s="17">
        <f t="shared" si="157"/>
        <v>887400</v>
      </c>
      <c r="AQ191" s="17">
        <f t="shared" si="157"/>
        <v>354297</v>
      </c>
      <c r="AR191" s="17">
        <f t="shared" si="157"/>
        <v>281018</v>
      </c>
      <c r="AS191" s="17">
        <f t="shared" si="157"/>
        <v>245000</v>
      </c>
      <c r="AT191" s="17">
        <f t="shared" si="157"/>
        <v>500000</v>
      </c>
      <c r="AW191" s="17">
        <f>SUM(R191:AT191)</f>
        <v>21067948</v>
      </c>
    </row>
    <row r="192" spans="2:58">
      <c r="J192" s="12"/>
      <c r="K192" s="12"/>
      <c r="L192" s="12"/>
      <c r="M192" s="12"/>
      <c r="N192" s="12"/>
      <c r="O192" s="12"/>
      <c r="P192" s="12"/>
      <c r="Q192" s="12"/>
      <c r="R192" t="s">
        <v>857</v>
      </c>
      <c r="S192" s="4" t="s">
        <v>895</v>
      </c>
      <c r="T192" s="4" t="s">
        <v>869</v>
      </c>
      <c r="U192" s="6" t="s">
        <v>890</v>
      </c>
      <c r="V192" s="6" t="s">
        <v>875</v>
      </c>
      <c r="W192" s="6" t="s">
        <v>858</v>
      </c>
      <c r="X192" s="6" t="s">
        <v>898</v>
      </c>
      <c r="Y192" s="6" t="s">
        <v>894</v>
      </c>
      <c r="Z192" s="6" t="s">
        <v>901</v>
      </c>
      <c r="AA192" s="6" t="s">
        <v>914</v>
      </c>
      <c r="AB192" s="6" t="s">
        <v>888</v>
      </c>
      <c r="AC192" s="6" t="s">
        <v>877</v>
      </c>
      <c r="AD192" s="6" t="s">
        <v>884</v>
      </c>
      <c r="AE192" s="6" t="s">
        <v>892</v>
      </c>
      <c r="AF192" s="6" t="s">
        <v>871</v>
      </c>
      <c r="AG192" s="6" t="s">
        <v>907</v>
      </c>
      <c r="AH192" t="s">
        <v>862</v>
      </c>
      <c r="AI192" s="6" t="s">
        <v>917</v>
      </c>
      <c r="AJ192" s="6" t="s">
        <v>881</v>
      </c>
      <c r="AK192" s="6" t="s">
        <v>867</v>
      </c>
      <c r="AL192" s="6" t="s">
        <v>886</v>
      </c>
      <c r="AM192" s="6" t="s">
        <v>879</v>
      </c>
      <c r="AN192" s="6" t="s">
        <v>873</v>
      </c>
      <c r="AO192" s="6" t="s">
        <v>909</v>
      </c>
      <c r="AP192" s="6" t="s">
        <v>864</v>
      </c>
      <c r="AQ192" t="s">
        <v>860</v>
      </c>
      <c r="AR192" s="6" t="s">
        <v>912</v>
      </c>
      <c r="AS192" s="6" t="s">
        <v>905</v>
      </c>
      <c r="AT192" s="6" t="s">
        <v>903</v>
      </c>
    </row>
    <row r="193" spans="2:46">
      <c r="B193" s="1" t="s">
        <v>204</v>
      </c>
      <c r="C193" s="18">
        <v>500000</v>
      </c>
      <c r="D193" s="3">
        <v>500000</v>
      </c>
      <c r="E193" s="1" t="s">
        <v>205</v>
      </c>
      <c r="F193" s="1">
        <v>1</v>
      </c>
      <c r="G193" t="s">
        <v>857</v>
      </c>
      <c r="H193" t="s">
        <v>897</v>
      </c>
      <c r="I193" t="s">
        <v>866</v>
      </c>
      <c r="J193">
        <f>IF(I193="LNP",C193,0)</f>
        <v>500000</v>
      </c>
      <c r="K193">
        <f>IF(J193&gt;0,1,0)</f>
        <v>1</v>
      </c>
      <c r="N193">
        <f>IF(I193="KAP",C193,0)</f>
        <v>0</v>
      </c>
      <c r="O193">
        <f>IF(N193&gt;0,1,0)</f>
        <v>0</v>
      </c>
      <c r="P193">
        <f>IF(I193="Labor",C193,0)</f>
        <v>0</v>
      </c>
      <c r="Q193">
        <f>IF(P193&gt;0,1,0)</f>
        <v>0</v>
      </c>
      <c r="R193">
        <f>IF(G193="Brisbane",C193,0)</f>
        <v>500000</v>
      </c>
      <c r="S193">
        <f>IF(G193="Hinkler",C193,0)</f>
        <v>0</v>
      </c>
      <c r="T193">
        <f>IF(G193="Wright",C193,0)</f>
        <v>0</v>
      </c>
      <c r="U193">
        <f>IF(G193="Fisher",C193,0)</f>
        <v>0</v>
      </c>
      <c r="V193">
        <f>IF(G193="Bonner",C193,0)</f>
        <v>0</v>
      </c>
      <c r="W193">
        <f>IF(G193="Capricornia",C193,0)</f>
        <v>0</v>
      </c>
      <c r="X193">
        <f>IF(G193="Leichhardt",C193,0)</f>
        <v>0</v>
      </c>
      <c r="Y193">
        <f>IF(G193="Maranoa",C193,0)</f>
        <v>0</v>
      </c>
      <c r="Z193">
        <f>IF(G193="Flynn",C193,0)</f>
        <v>0</v>
      </c>
      <c r="AA193">
        <f>IF(G193="Kennedy",C193,0)</f>
        <v>0</v>
      </c>
      <c r="AB193">
        <f>IF(G193="Lilley",C193,0)</f>
        <v>0</v>
      </c>
      <c r="AC193">
        <f>IF(G193="Blair",C193,0)</f>
        <v>0</v>
      </c>
      <c r="AD193">
        <f>IF(G193="Wide bay",C193,0)</f>
        <v>0</v>
      </c>
      <c r="AE193">
        <f>IF(G193="Dawson",C193,0)</f>
        <v>0</v>
      </c>
      <c r="AF193">
        <f>IF(G193="Fairfax",C193,0)</f>
        <v>0</v>
      </c>
      <c r="AG193">
        <f>IF(G193="Moncrieff",C193,0)</f>
        <v>0</v>
      </c>
      <c r="AH193">
        <f>IF(G193="Herbert",C193,0)</f>
        <v>0</v>
      </c>
      <c r="AI193">
        <f>IF(G193="Groom",C193,0)</f>
        <v>0</v>
      </c>
      <c r="AJ193">
        <f>IF(G193="Fadden",C193,0)</f>
        <v>0</v>
      </c>
      <c r="AK193">
        <f>IF(G193="Petrie",C193,0)</f>
        <v>0</v>
      </c>
      <c r="AL193">
        <f>IF(G193="Dickson",C193,0)</f>
        <v>0</v>
      </c>
      <c r="AM193">
        <f>IF(G193="Bowman",C193,0)</f>
        <v>0</v>
      </c>
      <c r="AN193">
        <f>IF(G193="Moreton",C193,0)</f>
        <v>0</v>
      </c>
      <c r="AO193">
        <f>IF(G193="Oxley",C193,0)</f>
        <v>0</v>
      </c>
      <c r="AP193">
        <f>IF(G193="Ryan",C193,0)</f>
        <v>0</v>
      </c>
      <c r="AQ193">
        <f>IF(G193="McPherson",C193,0)</f>
        <v>0</v>
      </c>
      <c r="AR193">
        <f>IF(G193="Rankin",C193,0)</f>
        <v>0</v>
      </c>
      <c r="AS193">
        <f>IF(G193="Forde",C193,0)</f>
        <v>0</v>
      </c>
      <c r="AT193">
        <f>IF(G193="Longman",C193,0)</f>
        <v>0</v>
      </c>
    </row>
    <row r="194" spans="2:46" ht="30">
      <c r="B194" s="1" t="s">
        <v>206</v>
      </c>
      <c r="C194" s="1">
        <v>21929</v>
      </c>
      <c r="D194" s="1" t="s">
        <v>207</v>
      </c>
      <c r="E194" s="1" t="s">
        <v>205</v>
      </c>
      <c r="F194" s="1">
        <v>1</v>
      </c>
      <c r="G194" s="4" t="s">
        <v>895</v>
      </c>
      <c r="H194" s="4" t="s">
        <v>896</v>
      </c>
      <c r="I194" s="4" t="s">
        <v>866</v>
      </c>
      <c r="J194">
        <f t="shared" ref="J194:J257" si="158">IF(I194="LNP",C194,0)</f>
        <v>21929</v>
      </c>
      <c r="K194">
        <f t="shared" ref="K194:K257" si="159">IF(J194&gt;0,1,0)</f>
        <v>1</v>
      </c>
      <c r="N194">
        <f t="shared" ref="N194:N257" si="160">IF(I194="KAP",C194,0)</f>
        <v>0</v>
      </c>
      <c r="O194">
        <f t="shared" ref="O194:O257" si="161">IF(N194&gt;0,1,0)</f>
        <v>0</v>
      </c>
      <c r="P194">
        <f t="shared" ref="P194:P257" si="162">IF(I194="Labor",C194,0)</f>
        <v>0</v>
      </c>
      <c r="Q194">
        <f t="shared" ref="Q194:Q257" si="163">IF(P194&gt;0,1,0)</f>
        <v>0</v>
      </c>
      <c r="R194">
        <f t="shared" ref="R194:R257" si="164">IF(G194="Brisbane",C194,0)</f>
        <v>0</v>
      </c>
      <c r="S194">
        <f t="shared" ref="S194:S257" si="165">IF(G194="Hinkler",C194,0)</f>
        <v>21929</v>
      </c>
      <c r="T194">
        <f t="shared" ref="T194:T257" si="166">IF(G194="Wright",C194,0)</f>
        <v>0</v>
      </c>
      <c r="U194">
        <f t="shared" ref="U194:U257" si="167">IF(G194="Fisher",C194,0)</f>
        <v>0</v>
      </c>
      <c r="V194">
        <f t="shared" ref="V194:V257" si="168">IF(G194="Bonner",C194,0)</f>
        <v>0</v>
      </c>
      <c r="W194">
        <f t="shared" ref="W194:W257" si="169">IF(G194="Capricornia",C194,0)</f>
        <v>0</v>
      </c>
      <c r="X194">
        <f t="shared" ref="X194:X257" si="170">IF(G194="Leichhardt",C194,0)</f>
        <v>0</v>
      </c>
      <c r="Y194">
        <f t="shared" ref="Y194:Y257" si="171">IF(G194="Maranoa",C194,0)</f>
        <v>0</v>
      </c>
      <c r="Z194">
        <f t="shared" ref="Z194:Z257" si="172">IF(G194="Flynn",C194,0)</f>
        <v>0</v>
      </c>
      <c r="AA194">
        <f t="shared" ref="AA194:AA257" si="173">IF(G194="Kennedy",C194,0)</f>
        <v>0</v>
      </c>
      <c r="AB194">
        <f t="shared" ref="AB194:AB257" si="174">IF(G194="Lilley",C194,0)</f>
        <v>0</v>
      </c>
      <c r="AC194">
        <f t="shared" ref="AC194:AC257" si="175">IF(G194="Blair",C194,0)</f>
        <v>0</v>
      </c>
      <c r="AD194">
        <f t="shared" ref="AD194:AD257" si="176">IF(G194="Wide bay",C194,0)</f>
        <v>0</v>
      </c>
      <c r="AE194">
        <f t="shared" ref="AE194:AE257" si="177">IF(G194="Dawson",C194,0)</f>
        <v>0</v>
      </c>
      <c r="AF194">
        <f t="shared" ref="AF194:AF257" si="178">IF(G194="Fairfax",C194,0)</f>
        <v>0</v>
      </c>
      <c r="AG194">
        <f t="shared" ref="AG194:AG257" si="179">IF(G194="Moncrieff",C194,0)</f>
        <v>0</v>
      </c>
      <c r="AH194">
        <f t="shared" ref="AH194:AH257" si="180">IF(G194="Herbert",C194,0)</f>
        <v>0</v>
      </c>
      <c r="AI194">
        <f t="shared" ref="AI194:AI257" si="181">IF(G194="Groom",C194,0)</f>
        <v>0</v>
      </c>
      <c r="AJ194">
        <f t="shared" ref="AJ194:AJ257" si="182">IF(G194="Fadden",C194,0)</f>
        <v>0</v>
      </c>
      <c r="AK194">
        <f t="shared" ref="AK194:AK257" si="183">IF(G194="Petrie",C194,0)</f>
        <v>0</v>
      </c>
      <c r="AL194">
        <f t="shared" ref="AL194:AL257" si="184">IF(G194="Dickson",C194,0)</f>
        <v>0</v>
      </c>
      <c r="AM194">
        <f t="shared" ref="AM194:AM257" si="185">IF(G194="Bowman",C194,0)</f>
        <v>0</v>
      </c>
      <c r="AN194">
        <f t="shared" ref="AN194:AN257" si="186">IF(G194="Moreton",C194,0)</f>
        <v>0</v>
      </c>
      <c r="AO194">
        <f t="shared" ref="AO194:AO257" si="187">IF(G194="Oxley",C194,0)</f>
        <v>0</v>
      </c>
      <c r="AP194">
        <f t="shared" ref="AP194:AP257" si="188">IF(G194="Ryan",C194,0)</f>
        <v>0</v>
      </c>
      <c r="AQ194">
        <f t="shared" ref="AQ194:AQ257" si="189">IF(G194="McPherson",C194,0)</f>
        <v>0</v>
      </c>
      <c r="AR194">
        <f t="shared" ref="AR194:AR257" si="190">IF(G194="Rankin",C194,0)</f>
        <v>0</v>
      </c>
      <c r="AS194">
        <f t="shared" ref="AS194:AS257" si="191">IF(G194="Forde",C194,0)</f>
        <v>0</v>
      </c>
      <c r="AT194">
        <f t="shared" ref="AT194:AT257" si="192">IF(G194="Longman",C194,0)</f>
        <v>0</v>
      </c>
    </row>
    <row r="195" spans="2:46">
      <c r="B195" s="1" t="s">
        <v>208</v>
      </c>
      <c r="C195" s="1">
        <v>102343</v>
      </c>
      <c r="D195" s="1" t="s">
        <v>209</v>
      </c>
      <c r="E195" s="1" t="s">
        <v>205</v>
      </c>
      <c r="F195" s="1">
        <v>1</v>
      </c>
      <c r="G195" s="4" t="s">
        <v>895</v>
      </c>
      <c r="H195" s="4" t="s">
        <v>896</v>
      </c>
      <c r="I195" s="4" t="s">
        <v>866</v>
      </c>
      <c r="J195">
        <f t="shared" si="158"/>
        <v>102343</v>
      </c>
      <c r="K195">
        <f t="shared" si="159"/>
        <v>1</v>
      </c>
      <c r="N195">
        <f t="shared" si="160"/>
        <v>0</v>
      </c>
      <c r="O195">
        <f t="shared" si="161"/>
        <v>0</v>
      </c>
      <c r="P195">
        <f t="shared" si="162"/>
        <v>0</v>
      </c>
      <c r="Q195">
        <f t="shared" si="163"/>
        <v>0</v>
      </c>
      <c r="R195">
        <f t="shared" si="164"/>
        <v>0</v>
      </c>
      <c r="S195">
        <f t="shared" si="165"/>
        <v>102343</v>
      </c>
      <c r="T195">
        <f t="shared" si="166"/>
        <v>0</v>
      </c>
      <c r="U195">
        <f t="shared" si="167"/>
        <v>0</v>
      </c>
      <c r="V195">
        <f t="shared" si="168"/>
        <v>0</v>
      </c>
      <c r="W195">
        <f t="shared" si="169"/>
        <v>0</v>
      </c>
      <c r="X195">
        <f t="shared" si="170"/>
        <v>0</v>
      </c>
      <c r="Y195">
        <f t="shared" si="171"/>
        <v>0</v>
      </c>
      <c r="Z195">
        <f t="shared" si="172"/>
        <v>0</v>
      </c>
      <c r="AA195">
        <f t="shared" si="173"/>
        <v>0</v>
      </c>
      <c r="AB195">
        <f t="shared" si="174"/>
        <v>0</v>
      </c>
      <c r="AC195">
        <f t="shared" si="175"/>
        <v>0</v>
      </c>
      <c r="AD195">
        <f t="shared" si="176"/>
        <v>0</v>
      </c>
      <c r="AE195">
        <f t="shared" si="177"/>
        <v>0</v>
      </c>
      <c r="AF195">
        <f t="shared" si="178"/>
        <v>0</v>
      </c>
      <c r="AG195">
        <f t="shared" si="179"/>
        <v>0</v>
      </c>
      <c r="AH195">
        <f t="shared" si="180"/>
        <v>0</v>
      </c>
      <c r="AI195">
        <f t="shared" si="181"/>
        <v>0</v>
      </c>
      <c r="AJ195">
        <f t="shared" si="182"/>
        <v>0</v>
      </c>
      <c r="AK195">
        <f t="shared" si="183"/>
        <v>0</v>
      </c>
      <c r="AL195">
        <f t="shared" si="184"/>
        <v>0</v>
      </c>
      <c r="AM195">
        <f t="shared" si="185"/>
        <v>0</v>
      </c>
      <c r="AN195">
        <f t="shared" si="186"/>
        <v>0</v>
      </c>
      <c r="AO195">
        <f t="shared" si="187"/>
        <v>0</v>
      </c>
      <c r="AP195">
        <f t="shared" si="188"/>
        <v>0</v>
      </c>
      <c r="AQ195">
        <f t="shared" si="189"/>
        <v>0</v>
      </c>
      <c r="AR195">
        <f t="shared" si="190"/>
        <v>0</v>
      </c>
      <c r="AS195">
        <f t="shared" si="191"/>
        <v>0</v>
      </c>
      <c r="AT195">
        <f t="shared" si="192"/>
        <v>0</v>
      </c>
    </row>
    <row r="196" spans="2:46">
      <c r="B196" s="1" t="s">
        <v>210</v>
      </c>
      <c r="C196" s="1">
        <v>312918</v>
      </c>
      <c r="D196" s="1" t="s">
        <v>211</v>
      </c>
      <c r="E196" s="1" t="s">
        <v>205</v>
      </c>
      <c r="F196" s="1">
        <v>1</v>
      </c>
      <c r="G196" s="4" t="s">
        <v>869</v>
      </c>
      <c r="H196" s="4" t="s">
        <v>870</v>
      </c>
      <c r="I196" s="4" t="s">
        <v>866</v>
      </c>
      <c r="J196">
        <f t="shared" si="158"/>
        <v>312918</v>
      </c>
      <c r="K196">
        <f t="shared" si="159"/>
        <v>1</v>
      </c>
      <c r="N196">
        <f t="shared" si="160"/>
        <v>0</v>
      </c>
      <c r="O196">
        <f t="shared" si="161"/>
        <v>0</v>
      </c>
      <c r="P196">
        <f t="shared" si="162"/>
        <v>0</v>
      </c>
      <c r="Q196">
        <f t="shared" si="163"/>
        <v>0</v>
      </c>
      <c r="R196">
        <f t="shared" si="164"/>
        <v>0</v>
      </c>
      <c r="S196">
        <f t="shared" si="165"/>
        <v>0</v>
      </c>
      <c r="T196">
        <f t="shared" si="166"/>
        <v>312918</v>
      </c>
      <c r="U196">
        <f t="shared" si="167"/>
        <v>0</v>
      </c>
      <c r="V196">
        <f t="shared" si="168"/>
        <v>0</v>
      </c>
      <c r="W196">
        <f t="shared" si="169"/>
        <v>0</v>
      </c>
      <c r="X196">
        <f t="shared" si="170"/>
        <v>0</v>
      </c>
      <c r="Y196">
        <f t="shared" si="171"/>
        <v>0</v>
      </c>
      <c r="Z196">
        <f t="shared" si="172"/>
        <v>0</v>
      </c>
      <c r="AA196">
        <f t="shared" si="173"/>
        <v>0</v>
      </c>
      <c r="AB196">
        <f t="shared" si="174"/>
        <v>0</v>
      </c>
      <c r="AC196">
        <f t="shared" si="175"/>
        <v>0</v>
      </c>
      <c r="AD196">
        <f t="shared" si="176"/>
        <v>0</v>
      </c>
      <c r="AE196">
        <f t="shared" si="177"/>
        <v>0</v>
      </c>
      <c r="AF196">
        <f t="shared" si="178"/>
        <v>0</v>
      </c>
      <c r="AG196">
        <f t="shared" si="179"/>
        <v>0</v>
      </c>
      <c r="AH196">
        <f t="shared" si="180"/>
        <v>0</v>
      </c>
      <c r="AI196">
        <f t="shared" si="181"/>
        <v>0</v>
      </c>
      <c r="AJ196">
        <f t="shared" si="182"/>
        <v>0</v>
      </c>
      <c r="AK196">
        <f t="shared" si="183"/>
        <v>0</v>
      </c>
      <c r="AL196">
        <f t="shared" si="184"/>
        <v>0</v>
      </c>
      <c r="AM196">
        <f t="shared" si="185"/>
        <v>0</v>
      </c>
      <c r="AN196">
        <f t="shared" si="186"/>
        <v>0</v>
      </c>
      <c r="AO196">
        <f t="shared" si="187"/>
        <v>0</v>
      </c>
      <c r="AP196">
        <f t="shared" si="188"/>
        <v>0</v>
      </c>
      <c r="AQ196">
        <f t="shared" si="189"/>
        <v>0</v>
      </c>
      <c r="AR196">
        <f t="shared" si="190"/>
        <v>0</v>
      </c>
      <c r="AS196">
        <f t="shared" si="191"/>
        <v>0</v>
      </c>
      <c r="AT196">
        <f t="shared" si="192"/>
        <v>0</v>
      </c>
    </row>
    <row r="197" spans="2:46" ht="30">
      <c r="B197" s="1" t="s">
        <v>212</v>
      </c>
      <c r="C197" s="1">
        <v>36900</v>
      </c>
      <c r="D197" s="1" t="s">
        <v>213</v>
      </c>
      <c r="E197" s="1" t="s">
        <v>205</v>
      </c>
      <c r="F197" s="1">
        <v>1</v>
      </c>
      <c r="G197" s="6" t="s">
        <v>890</v>
      </c>
      <c r="H197" s="6" t="s">
        <v>891</v>
      </c>
      <c r="I197" s="6" t="s">
        <v>866</v>
      </c>
      <c r="J197">
        <f t="shared" si="158"/>
        <v>36900</v>
      </c>
      <c r="K197">
        <f t="shared" si="159"/>
        <v>1</v>
      </c>
      <c r="N197">
        <f t="shared" si="160"/>
        <v>0</v>
      </c>
      <c r="O197">
        <f t="shared" si="161"/>
        <v>0</v>
      </c>
      <c r="P197">
        <f t="shared" si="162"/>
        <v>0</v>
      </c>
      <c r="Q197">
        <f t="shared" si="163"/>
        <v>0</v>
      </c>
      <c r="R197">
        <f t="shared" si="164"/>
        <v>0</v>
      </c>
      <c r="S197">
        <f t="shared" si="165"/>
        <v>0</v>
      </c>
      <c r="T197">
        <f t="shared" si="166"/>
        <v>0</v>
      </c>
      <c r="U197">
        <f t="shared" si="167"/>
        <v>36900</v>
      </c>
      <c r="V197">
        <f t="shared" si="168"/>
        <v>0</v>
      </c>
      <c r="W197">
        <f t="shared" si="169"/>
        <v>0</v>
      </c>
      <c r="X197">
        <f t="shared" si="170"/>
        <v>0</v>
      </c>
      <c r="Y197">
        <f t="shared" si="171"/>
        <v>0</v>
      </c>
      <c r="Z197">
        <f t="shared" si="172"/>
        <v>0</v>
      </c>
      <c r="AA197">
        <f t="shared" si="173"/>
        <v>0</v>
      </c>
      <c r="AB197">
        <f t="shared" si="174"/>
        <v>0</v>
      </c>
      <c r="AC197">
        <f t="shared" si="175"/>
        <v>0</v>
      </c>
      <c r="AD197">
        <f t="shared" si="176"/>
        <v>0</v>
      </c>
      <c r="AE197">
        <f t="shared" si="177"/>
        <v>0</v>
      </c>
      <c r="AF197">
        <f t="shared" si="178"/>
        <v>0</v>
      </c>
      <c r="AG197">
        <f t="shared" si="179"/>
        <v>0</v>
      </c>
      <c r="AH197">
        <f t="shared" si="180"/>
        <v>0</v>
      </c>
      <c r="AI197">
        <f t="shared" si="181"/>
        <v>0</v>
      </c>
      <c r="AJ197">
        <f t="shared" si="182"/>
        <v>0</v>
      </c>
      <c r="AK197">
        <f t="shared" si="183"/>
        <v>0</v>
      </c>
      <c r="AL197">
        <f t="shared" si="184"/>
        <v>0</v>
      </c>
      <c r="AM197">
        <f t="shared" si="185"/>
        <v>0</v>
      </c>
      <c r="AN197">
        <f t="shared" si="186"/>
        <v>0</v>
      </c>
      <c r="AO197">
        <f t="shared" si="187"/>
        <v>0</v>
      </c>
      <c r="AP197">
        <f t="shared" si="188"/>
        <v>0</v>
      </c>
      <c r="AQ197">
        <f t="shared" si="189"/>
        <v>0</v>
      </c>
      <c r="AR197">
        <f t="shared" si="190"/>
        <v>0</v>
      </c>
      <c r="AS197">
        <f t="shared" si="191"/>
        <v>0</v>
      </c>
      <c r="AT197">
        <f t="shared" si="192"/>
        <v>0</v>
      </c>
    </row>
    <row r="198" spans="2:46">
      <c r="B198" s="1" t="s">
        <v>214</v>
      </c>
      <c r="C198" s="1">
        <v>437400</v>
      </c>
      <c r="D198" s="1" t="s">
        <v>215</v>
      </c>
      <c r="E198" s="1" t="s">
        <v>205</v>
      </c>
      <c r="F198" s="1">
        <v>1</v>
      </c>
      <c r="G198" s="6" t="s">
        <v>875</v>
      </c>
      <c r="H198" s="6" t="s">
        <v>876</v>
      </c>
      <c r="I198" s="6" t="s">
        <v>866</v>
      </c>
      <c r="J198">
        <f t="shared" si="158"/>
        <v>437400</v>
      </c>
      <c r="K198">
        <f t="shared" si="159"/>
        <v>1</v>
      </c>
      <c r="N198">
        <f t="shared" si="160"/>
        <v>0</v>
      </c>
      <c r="O198">
        <f t="shared" si="161"/>
        <v>0</v>
      </c>
      <c r="P198">
        <f t="shared" si="162"/>
        <v>0</v>
      </c>
      <c r="Q198">
        <f t="shared" si="163"/>
        <v>0</v>
      </c>
      <c r="R198">
        <f t="shared" si="164"/>
        <v>0</v>
      </c>
      <c r="S198">
        <f t="shared" si="165"/>
        <v>0</v>
      </c>
      <c r="T198">
        <f t="shared" si="166"/>
        <v>0</v>
      </c>
      <c r="U198">
        <f t="shared" si="167"/>
        <v>0</v>
      </c>
      <c r="V198">
        <f t="shared" si="168"/>
        <v>437400</v>
      </c>
      <c r="W198">
        <f t="shared" si="169"/>
        <v>0</v>
      </c>
      <c r="X198">
        <f t="shared" si="170"/>
        <v>0</v>
      </c>
      <c r="Y198">
        <f t="shared" si="171"/>
        <v>0</v>
      </c>
      <c r="Z198">
        <f t="shared" si="172"/>
        <v>0</v>
      </c>
      <c r="AA198">
        <f t="shared" si="173"/>
        <v>0</v>
      </c>
      <c r="AB198">
        <f t="shared" si="174"/>
        <v>0</v>
      </c>
      <c r="AC198">
        <f t="shared" si="175"/>
        <v>0</v>
      </c>
      <c r="AD198">
        <f t="shared" si="176"/>
        <v>0</v>
      </c>
      <c r="AE198">
        <f t="shared" si="177"/>
        <v>0</v>
      </c>
      <c r="AF198">
        <f t="shared" si="178"/>
        <v>0</v>
      </c>
      <c r="AG198">
        <f t="shared" si="179"/>
        <v>0</v>
      </c>
      <c r="AH198">
        <f t="shared" si="180"/>
        <v>0</v>
      </c>
      <c r="AI198">
        <f t="shared" si="181"/>
        <v>0</v>
      </c>
      <c r="AJ198">
        <f t="shared" si="182"/>
        <v>0</v>
      </c>
      <c r="AK198">
        <f t="shared" si="183"/>
        <v>0</v>
      </c>
      <c r="AL198">
        <f t="shared" si="184"/>
        <v>0</v>
      </c>
      <c r="AM198">
        <f t="shared" si="185"/>
        <v>0</v>
      </c>
      <c r="AN198">
        <f t="shared" si="186"/>
        <v>0</v>
      </c>
      <c r="AO198">
        <f t="shared" si="187"/>
        <v>0</v>
      </c>
      <c r="AP198">
        <f t="shared" si="188"/>
        <v>0</v>
      </c>
      <c r="AQ198">
        <f t="shared" si="189"/>
        <v>0</v>
      </c>
      <c r="AR198">
        <f t="shared" si="190"/>
        <v>0</v>
      </c>
      <c r="AS198">
        <f t="shared" si="191"/>
        <v>0</v>
      </c>
      <c r="AT198">
        <f t="shared" si="192"/>
        <v>0</v>
      </c>
    </row>
    <row r="199" spans="2:46" ht="30">
      <c r="B199" s="1" t="s">
        <v>216</v>
      </c>
      <c r="C199" s="1">
        <v>98151</v>
      </c>
      <c r="D199" s="1" t="s">
        <v>217</v>
      </c>
      <c r="E199" s="1" t="s">
        <v>205</v>
      </c>
      <c r="F199" s="1">
        <v>1</v>
      </c>
      <c r="G199" s="6" t="s">
        <v>875</v>
      </c>
      <c r="H199" s="6" t="s">
        <v>876</v>
      </c>
      <c r="I199" s="6" t="s">
        <v>866</v>
      </c>
      <c r="J199">
        <f t="shared" si="158"/>
        <v>98151</v>
      </c>
      <c r="K199">
        <f t="shared" si="159"/>
        <v>1</v>
      </c>
      <c r="N199">
        <f t="shared" si="160"/>
        <v>0</v>
      </c>
      <c r="O199">
        <f t="shared" si="161"/>
        <v>0</v>
      </c>
      <c r="P199">
        <f t="shared" si="162"/>
        <v>0</v>
      </c>
      <c r="Q199">
        <f t="shared" si="163"/>
        <v>0</v>
      </c>
      <c r="R199">
        <f t="shared" si="164"/>
        <v>0</v>
      </c>
      <c r="S199">
        <f t="shared" si="165"/>
        <v>0</v>
      </c>
      <c r="T199">
        <f t="shared" si="166"/>
        <v>0</v>
      </c>
      <c r="U199">
        <f t="shared" si="167"/>
        <v>0</v>
      </c>
      <c r="V199">
        <f t="shared" si="168"/>
        <v>98151</v>
      </c>
      <c r="W199">
        <f t="shared" si="169"/>
        <v>0</v>
      </c>
      <c r="X199">
        <f t="shared" si="170"/>
        <v>0</v>
      </c>
      <c r="Y199">
        <f t="shared" si="171"/>
        <v>0</v>
      </c>
      <c r="Z199">
        <f t="shared" si="172"/>
        <v>0</v>
      </c>
      <c r="AA199">
        <f t="shared" si="173"/>
        <v>0</v>
      </c>
      <c r="AB199">
        <f t="shared" si="174"/>
        <v>0</v>
      </c>
      <c r="AC199">
        <f t="shared" si="175"/>
        <v>0</v>
      </c>
      <c r="AD199">
        <f t="shared" si="176"/>
        <v>0</v>
      </c>
      <c r="AE199">
        <f t="shared" si="177"/>
        <v>0</v>
      </c>
      <c r="AF199">
        <f t="shared" si="178"/>
        <v>0</v>
      </c>
      <c r="AG199">
        <f t="shared" si="179"/>
        <v>0</v>
      </c>
      <c r="AH199">
        <f t="shared" si="180"/>
        <v>0</v>
      </c>
      <c r="AI199">
        <f t="shared" si="181"/>
        <v>0</v>
      </c>
      <c r="AJ199">
        <f t="shared" si="182"/>
        <v>0</v>
      </c>
      <c r="AK199">
        <f t="shared" si="183"/>
        <v>0</v>
      </c>
      <c r="AL199">
        <f t="shared" si="184"/>
        <v>0</v>
      </c>
      <c r="AM199">
        <f t="shared" si="185"/>
        <v>0</v>
      </c>
      <c r="AN199">
        <f t="shared" si="186"/>
        <v>0</v>
      </c>
      <c r="AO199">
        <f t="shared" si="187"/>
        <v>0</v>
      </c>
      <c r="AP199">
        <f t="shared" si="188"/>
        <v>0</v>
      </c>
      <c r="AQ199">
        <f t="shared" si="189"/>
        <v>0</v>
      </c>
      <c r="AR199">
        <f t="shared" si="190"/>
        <v>0</v>
      </c>
      <c r="AS199">
        <f t="shared" si="191"/>
        <v>0</v>
      </c>
      <c r="AT199">
        <f t="shared" si="192"/>
        <v>0</v>
      </c>
    </row>
    <row r="200" spans="2:46">
      <c r="B200" s="1" t="s">
        <v>218</v>
      </c>
      <c r="C200" s="1">
        <v>38500</v>
      </c>
      <c r="D200" s="1" t="s">
        <v>219</v>
      </c>
      <c r="E200" s="1" t="s">
        <v>205</v>
      </c>
      <c r="F200" s="1">
        <v>1</v>
      </c>
      <c r="G200" s="6" t="s">
        <v>858</v>
      </c>
      <c r="H200" s="6" t="s">
        <v>859</v>
      </c>
      <c r="I200" s="6" t="s">
        <v>866</v>
      </c>
      <c r="J200">
        <f t="shared" si="158"/>
        <v>38500</v>
      </c>
      <c r="K200">
        <f t="shared" si="159"/>
        <v>1</v>
      </c>
      <c r="N200">
        <f t="shared" si="160"/>
        <v>0</v>
      </c>
      <c r="O200">
        <f t="shared" si="161"/>
        <v>0</v>
      </c>
      <c r="P200">
        <f t="shared" si="162"/>
        <v>0</v>
      </c>
      <c r="Q200">
        <f t="shared" si="163"/>
        <v>0</v>
      </c>
      <c r="R200">
        <f t="shared" si="164"/>
        <v>0</v>
      </c>
      <c r="S200">
        <f t="shared" si="165"/>
        <v>0</v>
      </c>
      <c r="T200">
        <f t="shared" si="166"/>
        <v>0</v>
      </c>
      <c r="U200">
        <f t="shared" si="167"/>
        <v>0</v>
      </c>
      <c r="V200">
        <f t="shared" si="168"/>
        <v>0</v>
      </c>
      <c r="W200">
        <f t="shared" si="169"/>
        <v>38500</v>
      </c>
      <c r="X200">
        <f t="shared" si="170"/>
        <v>0</v>
      </c>
      <c r="Y200">
        <f t="shared" si="171"/>
        <v>0</v>
      </c>
      <c r="Z200">
        <f t="shared" si="172"/>
        <v>0</v>
      </c>
      <c r="AA200">
        <f t="shared" si="173"/>
        <v>0</v>
      </c>
      <c r="AB200">
        <f t="shared" si="174"/>
        <v>0</v>
      </c>
      <c r="AC200">
        <f t="shared" si="175"/>
        <v>0</v>
      </c>
      <c r="AD200">
        <f t="shared" si="176"/>
        <v>0</v>
      </c>
      <c r="AE200">
        <f t="shared" si="177"/>
        <v>0</v>
      </c>
      <c r="AF200">
        <f t="shared" si="178"/>
        <v>0</v>
      </c>
      <c r="AG200">
        <f t="shared" si="179"/>
        <v>0</v>
      </c>
      <c r="AH200">
        <f t="shared" si="180"/>
        <v>0</v>
      </c>
      <c r="AI200">
        <f t="shared" si="181"/>
        <v>0</v>
      </c>
      <c r="AJ200">
        <f t="shared" si="182"/>
        <v>0</v>
      </c>
      <c r="AK200">
        <f t="shared" si="183"/>
        <v>0</v>
      </c>
      <c r="AL200">
        <f t="shared" si="184"/>
        <v>0</v>
      </c>
      <c r="AM200">
        <f t="shared" si="185"/>
        <v>0</v>
      </c>
      <c r="AN200">
        <f t="shared" si="186"/>
        <v>0</v>
      </c>
      <c r="AO200">
        <f t="shared" si="187"/>
        <v>0</v>
      </c>
      <c r="AP200">
        <f t="shared" si="188"/>
        <v>0</v>
      </c>
      <c r="AQ200">
        <f t="shared" si="189"/>
        <v>0</v>
      </c>
      <c r="AR200">
        <f t="shared" si="190"/>
        <v>0</v>
      </c>
      <c r="AS200">
        <f t="shared" si="191"/>
        <v>0</v>
      </c>
      <c r="AT200">
        <f t="shared" si="192"/>
        <v>0</v>
      </c>
    </row>
    <row r="201" spans="2:46">
      <c r="B201" s="1" t="s">
        <v>220</v>
      </c>
      <c r="C201" s="1">
        <v>337000</v>
      </c>
      <c r="D201" s="1" t="s">
        <v>221</v>
      </c>
      <c r="E201" s="1" t="s">
        <v>205</v>
      </c>
      <c r="F201" s="1">
        <v>1</v>
      </c>
      <c r="G201" s="6" t="s">
        <v>898</v>
      </c>
      <c r="H201" s="6" t="s">
        <v>899</v>
      </c>
      <c r="I201" s="6" t="s">
        <v>866</v>
      </c>
      <c r="J201">
        <f t="shared" si="158"/>
        <v>337000</v>
      </c>
      <c r="K201">
        <f t="shared" si="159"/>
        <v>1</v>
      </c>
      <c r="N201">
        <f t="shared" si="160"/>
        <v>0</v>
      </c>
      <c r="O201">
        <f t="shared" si="161"/>
        <v>0</v>
      </c>
      <c r="P201">
        <f t="shared" si="162"/>
        <v>0</v>
      </c>
      <c r="Q201">
        <f t="shared" si="163"/>
        <v>0</v>
      </c>
      <c r="R201">
        <f t="shared" si="164"/>
        <v>0</v>
      </c>
      <c r="S201">
        <f t="shared" si="165"/>
        <v>0</v>
      </c>
      <c r="T201">
        <f t="shared" si="166"/>
        <v>0</v>
      </c>
      <c r="U201">
        <f t="shared" si="167"/>
        <v>0</v>
      </c>
      <c r="V201">
        <f t="shared" si="168"/>
        <v>0</v>
      </c>
      <c r="W201">
        <f t="shared" si="169"/>
        <v>0</v>
      </c>
      <c r="X201">
        <f t="shared" si="170"/>
        <v>337000</v>
      </c>
      <c r="Y201">
        <f t="shared" si="171"/>
        <v>0</v>
      </c>
      <c r="Z201">
        <f t="shared" si="172"/>
        <v>0</v>
      </c>
      <c r="AA201">
        <f t="shared" si="173"/>
        <v>0</v>
      </c>
      <c r="AB201">
        <f t="shared" si="174"/>
        <v>0</v>
      </c>
      <c r="AC201">
        <f t="shared" si="175"/>
        <v>0</v>
      </c>
      <c r="AD201">
        <f t="shared" si="176"/>
        <v>0</v>
      </c>
      <c r="AE201">
        <f t="shared" si="177"/>
        <v>0</v>
      </c>
      <c r="AF201">
        <f t="shared" si="178"/>
        <v>0</v>
      </c>
      <c r="AG201">
        <f t="shared" si="179"/>
        <v>0</v>
      </c>
      <c r="AH201">
        <f t="shared" si="180"/>
        <v>0</v>
      </c>
      <c r="AI201">
        <f t="shared" si="181"/>
        <v>0</v>
      </c>
      <c r="AJ201">
        <f t="shared" si="182"/>
        <v>0</v>
      </c>
      <c r="AK201">
        <f t="shared" si="183"/>
        <v>0</v>
      </c>
      <c r="AL201">
        <f t="shared" si="184"/>
        <v>0</v>
      </c>
      <c r="AM201">
        <f t="shared" si="185"/>
        <v>0</v>
      </c>
      <c r="AN201">
        <f t="shared" si="186"/>
        <v>0</v>
      </c>
      <c r="AO201">
        <f t="shared" si="187"/>
        <v>0</v>
      </c>
      <c r="AP201">
        <f t="shared" si="188"/>
        <v>0</v>
      </c>
      <c r="AQ201">
        <f t="shared" si="189"/>
        <v>0</v>
      </c>
      <c r="AR201">
        <f t="shared" si="190"/>
        <v>0</v>
      </c>
      <c r="AS201">
        <f t="shared" si="191"/>
        <v>0</v>
      </c>
      <c r="AT201">
        <f t="shared" si="192"/>
        <v>0</v>
      </c>
    </row>
    <row r="202" spans="2:46" ht="30">
      <c r="B202" s="1" t="s">
        <v>222</v>
      </c>
      <c r="C202" s="1">
        <v>48199</v>
      </c>
      <c r="D202" s="1" t="s">
        <v>223</v>
      </c>
      <c r="E202" s="1" t="s">
        <v>205</v>
      </c>
      <c r="F202" s="1">
        <v>1</v>
      </c>
      <c r="G202" s="6" t="s">
        <v>894</v>
      </c>
      <c r="H202" s="6" t="s">
        <v>900</v>
      </c>
      <c r="I202" s="6" t="s">
        <v>866</v>
      </c>
      <c r="J202">
        <f t="shared" si="158"/>
        <v>48199</v>
      </c>
      <c r="K202">
        <f t="shared" si="159"/>
        <v>1</v>
      </c>
      <c r="N202">
        <f t="shared" si="160"/>
        <v>0</v>
      </c>
      <c r="O202">
        <f t="shared" si="161"/>
        <v>0</v>
      </c>
      <c r="P202">
        <f t="shared" si="162"/>
        <v>0</v>
      </c>
      <c r="Q202">
        <f t="shared" si="163"/>
        <v>0</v>
      </c>
      <c r="R202">
        <f t="shared" si="164"/>
        <v>0</v>
      </c>
      <c r="S202">
        <f t="shared" si="165"/>
        <v>0</v>
      </c>
      <c r="T202">
        <f t="shared" si="166"/>
        <v>0</v>
      </c>
      <c r="U202">
        <f t="shared" si="167"/>
        <v>0</v>
      </c>
      <c r="V202">
        <f t="shared" si="168"/>
        <v>0</v>
      </c>
      <c r="W202">
        <f t="shared" si="169"/>
        <v>0</v>
      </c>
      <c r="X202">
        <f t="shared" si="170"/>
        <v>0</v>
      </c>
      <c r="Y202">
        <f t="shared" si="171"/>
        <v>48199</v>
      </c>
      <c r="Z202">
        <f t="shared" si="172"/>
        <v>0</v>
      </c>
      <c r="AA202">
        <f t="shared" si="173"/>
        <v>0</v>
      </c>
      <c r="AB202">
        <f t="shared" si="174"/>
        <v>0</v>
      </c>
      <c r="AC202">
        <f t="shared" si="175"/>
        <v>0</v>
      </c>
      <c r="AD202">
        <f t="shared" si="176"/>
        <v>0</v>
      </c>
      <c r="AE202">
        <f t="shared" si="177"/>
        <v>0</v>
      </c>
      <c r="AF202">
        <f t="shared" si="178"/>
        <v>0</v>
      </c>
      <c r="AG202">
        <f t="shared" si="179"/>
        <v>0</v>
      </c>
      <c r="AH202">
        <f t="shared" si="180"/>
        <v>0</v>
      </c>
      <c r="AI202">
        <f t="shared" si="181"/>
        <v>0</v>
      </c>
      <c r="AJ202">
        <f t="shared" si="182"/>
        <v>0</v>
      </c>
      <c r="AK202">
        <f t="shared" si="183"/>
        <v>0</v>
      </c>
      <c r="AL202">
        <f t="shared" si="184"/>
        <v>0</v>
      </c>
      <c r="AM202">
        <f t="shared" si="185"/>
        <v>0</v>
      </c>
      <c r="AN202">
        <f t="shared" si="186"/>
        <v>0</v>
      </c>
      <c r="AO202">
        <f t="shared" si="187"/>
        <v>0</v>
      </c>
      <c r="AP202">
        <f t="shared" si="188"/>
        <v>0</v>
      </c>
      <c r="AQ202">
        <f t="shared" si="189"/>
        <v>0</v>
      </c>
      <c r="AR202">
        <f t="shared" si="190"/>
        <v>0</v>
      </c>
      <c r="AS202">
        <f t="shared" si="191"/>
        <v>0</v>
      </c>
      <c r="AT202">
        <f t="shared" si="192"/>
        <v>0</v>
      </c>
    </row>
    <row r="203" spans="2:46">
      <c r="B203" s="1" t="s">
        <v>224</v>
      </c>
      <c r="C203" s="1">
        <v>154000</v>
      </c>
      <c r="D203" s="1" t="s">
        <v>225</v>
      </c>
      <c r="E203" s="1" t="s">
        <v>205</v>
      </c>
      <c r="F203" s="1">
        <v>1</v>
      </c>
      <c r="G203" s="6" t="s">
        <v>898</v>
      </c>
      <c r="H203" s="6" t="s">
        <v>899</v>
      </c>
      <c r="I203" s="6" t="s">
        <v>866</v>
      </c>
      <c r="J203">
        <f t="shared" si="158"/>
        <v>154000</v>
      </c>
      <c r="K203">
        <f t="shared" si="159"/>
        <v>1</v>
      </c>
      <c r="N203">
        <f t="shared" si="160"/>
        <v>0</v>
      </c>
      <c r="O203">
        <f t="shared" si="161"/>
        <v>0</v>
      </c>
      <c r="P203">
        <f t="shared" si="162"/>
        <v>0</v>
      </c>
      <c r="Q203">
        <f t="shared" si="163"/>
        <v>0</v>
      </c>
      <c r="R203">
        <f t="shared" si="164"/>
        <v>0</v>
      </c>
      <c r="S203">
        <f t="shared" si="165"/>
        <v>0</v>
      </c>
      <c r="T203">
        <f t="shared" si="166"/>
        <v>0</v>
      </c>
      <c r="U203">
        <f t="shared" si="167"/>
        <v>0</v>
      </c>
      <c r="V203">
        <f t="shared" si="168"/>
        <v>0</v>
      </c>
      <c r="W203">
        <f t="shared" si="169"/>
        <v>0</v>
      </c>
      <c r="X203">
        <f t="shared" si="170"/>
        <v>154000</v>
      </c>
      <c r="Y203">
        <f t="shared" si="171"/>
        <v>0</v>
      </c>
      <c r="Z203">
        <f t="shared" si="172"/>
        <v>0</v>
      </c>
      <c r="AA203">
        <f t="shared" si="173"/>
        <v>0</v>
      </c>
      <c r="AB203">
        <f t="shared" si="174"/>
        <v>0</v>
      </c>
      <c r="AC203">
        <f t="shared" si="175"/>
        <v>0</v>
      </c>
      <c r="AD203">
        <f t="shared" si="176"/>
        <v>0</v>
      </c>
      <c r="AE203">
        <f t="shared" si="177"/>
        <v>0</v>
      </c>
      <c r="AF203">
        <f t="shared" si="178"/>
        <v>0</v>
      </c>
      <c r="AG203">
        <f t="shared" si="179"/>
        <v>0</v>
      </c>
      <c r="AH203">
        <f t="shared" si="180"/>
        <v>0</v>
      </c>
      <c r="AI203">
        <f t="shared" si="181"/>
        <v>0</v>
      </c>
      <c r="AJ203">
        <f t="shared" si="182"/>
        <v>0</v>
      </c>
      <c r="AK203">
        <f t="shared" si="183"/>
        <v>0</v>
      </c>
      <c r="AL203">
        <f t="shared" si="184"/>
        <v>0</v>
      </c>
      <c r="AM203">
        <f t="shared" si="185"/>
        <v>0</v>
      </c>
      <c r="AN203">
        <f t="shared" si="186"/>
        <v>0</v>
      </c>
      <c r="AO203">
        <f t="shared" si="187"/>
        <v>0</v>
      </c>
      <c r="AP203">
        <f t="shared" si="188"/>
        <v>0</v>
      </c>
      <c r="AQ203">
        <f t="shared" si="189"/>
        <v>0</v>
      </c>
      <c r="AR203">
        <f t="shared" si="190"/>
        <v>0</v>
      </c>
      <c r="AS203">
        <f t="shared" si="191"/>
        <v>0</v>
      </c>
      <c r="AT203">
        <f t="shared" si="192"/>
        <v>0</v>
      </c>
    </row>
    <row r="204" spans="2:46">
      <c r="B204" s="1" t="s">
        <v>226</v>
      </c>
      <c r="C204" s="1">
        <v>184500</v>
      </c>
      <c r="D204" s="1" t="s">
        <v>227</v>
      </c>
      <c r="E204" s="1" t="s">
        <v>205</v>
      </c>
      <c r="F204" s="1">
        <v>1</v>
      </c>
      <c r="G204" s="6" t="s">
        <v>901</v>
      </c>
      <c r="H204" t="s">
        <v>902</v>
      </c>
      <c r="I204" t="s">
        <v>866</v>
      </c>
      <c r="J204">
        <f t="shared" si="158"/>
        <v>184500</v>
      </c>
      <c r="K204">
        <f t="shared" si="159"/>
        <v>1</v>
      </c>
      <c r="N204">
        <f t="shared" si="160"/>
        <v>0</v>
      </c>
      <c r="O204">
        <f t="shared" si="161"/>
        <v>0</v>
      </c>
      <c r="P204">
        <f t="shared" si="162"/>
        <v>0</v>
      </c>
      <c r="Q204">
        <f t="shared" si="163"/>
        <v>0</v>
      </c>
      <c r="R204">
        <f t="shared" si="164"/>
        <v>0</v>
      </c>
      <c r="S204">
        <f t="shared" si="165"/>
        <v>0</v>
      </c>
      <c r="T204">
        <f t="shared" si="166"/>
        <v>0</v>
      </c>
      <c r="U204">
        <f t="shared" si="167"/>
        <v>0</v>
      </c>
      <c r="V204">
        <f t="shared" si="168"/>
        <v>0</v>
      </c>
      <c r="W204">
        <f t="shared" si="169"/>
        <v>0</v>
      </c>
      <c r="X204">
        <f t="shared" si="170"/>
        <v>0</v>
      </c>
      <c r="Y204">
        <f t="shared" si="171"/>
        <v>0</v>
      </c>
      <c r="Z204">
        <f t="shared" si="172"/>
        <v>184500</v>
      </c>
      <c r="AA204">
        <f t="shared" si="173"/>
        <v>0</v>
      </c>
      <c r="AB204">
        <f t="shared" si="174"/>
        <v>0</v>
      </c>
      <c r="AC204">
        <f t="shared" si="175"/>
        <v>0</v>
      </c>
      <c r="AD204">
        <f t="shared" si="176"/>
        <v>0</v>
      </c>
      <c r="AE204">
        <f t="shared" si="177"/>
        <v>0</v>
      </c>
      <c r="AF204">
        <f t="shared" si="178"/>
        <v>0</v>
      </c>
      <c r="AG204">
        <f t="shared" si="179"/>
        <v>0</v>
      </c>
      <c r="AH204">
        <f t="shared" si="180"/>
        <v>0</v>
      </c>
      <c r="AI204">
        <f t="shared" si="181"/>
        <v>0</v>
      </c>
      <c r="AJ204">
        <f t="shared" si="182"/>
        <v>0</v>
      </c>
      <c r="AK204">
        <f t="shared" si="183"/>
        <v>0</v>
      </c>
      <c r="AL204">
        <f t="shared" si="184"/>
        <v>0</v>
      </c>
      <c r="AM204">
        <f t="shared" si="185"/>
        <v>0</v>
      </c>
      <c r="AN204">
        <f t="shared" si="186"/>
        <v>0</v>
      </c>
      <c r="AO204">
        <f t="shared" si="187"/>
        <v>0</v>
      </c>
      <c r="AP204">
        <f t="shared" si="188"/>
        <v>0</v>
      </c>
      <c r="AQ204">
        <f t="shared" si="189"/>
        <v>0</v>
      </c>
      <c r="AR204">
        <f t="shared" si="190"/>
        <v>0</v>
      </c>
      <c r="AS204">
        <f t="shared" si="191"/>
        <v>0</v>
      </c>
      <c r="AT204">
        <f t="shared" si="192"/>
        <v>0</v>
      </c>
    </row>
    <row r="205" spans="2:46">
      <c r="B205" s="1" t="s">
        <v>228</v>
      </c>
      <c r="C205" s="1">
        <v>50000</v>
      </c>
      <c r="D205" s="1" t="s">
        <v>8</v>
      </c>
      <c r="E205" s="1" t="s">
        <v>205</v>
      </c>
      <c r="F205" s="1">
        <v>1</v>
      </c>
      <c r="G205" s="6" t="s">
        <v>914</v>
      </c>
      <c r="H205" s="6" t="s">
        <v>915</v>
      </c>
      <c r="I205" s="6" t="s">
        <v>916</v>
      </c>
      <c r="J205">
        <f t="shared" si="158"/>
        <v>0</v>
      </c>
      <c r="K205">
        <f t="shared" si="159"/>
        <v>0</v>
      </c>
      <c r="N205">
        <f t="shared" si="160"/>
        <v>50000</v>
      </c>
      <c r="O205">
        <f t="shared" si="161"/>
        <v>1</v>
      </c>
      <c r="P205">
        <f t="shared" si="162"/>
        <v>0</v>
      </c>
      <c r="Q205">
        <f t="shared" si="163"/>
        <v>0</v>
      </c>
      <c r="R205">
        <f t="shared" si="164"/>
        <v>0</v>
      </c>
      <c r="S205">
        <f t="shared" si="165"/>
        <v>0</v>
      </c>
      <c r="T205">
        <f t="shared" si="166"/>
        <v>0</v>
      </c>
      <c r="U205">
        <f t="shared" si="167"/>
        <v>0</v>
      </c>
      <c r="V205">
        <f t="shared" si="168"/>
        <v>0</v>
      </c>
      <c r="W205">
        <f t="shared" si="169"/>
        <v>0</v>
      </c>
      <c r="X205">
        <f t="shared" si="170"/>
        <v>0</v>
      </c>
      <c r="Y205">
        <f t="shared" si="171"/>
        <v>0</v>
      </c>
      <c r="Z205">
        <f t="shared" si="172"/>
        <v>0</v>
      </c>
      <c r="AA205">
        <f t="shared" si="173"/>
        <v>50000</v>
      </c>
      <c r="AB205">
        <f t="shared" si="174"/>
        <v>0</v>
      </c>
      <c r="AC205">
        <f t="shared" si="175"/>
        <v>0</v>
      </c>
      <c r="AD205">
        <f t="shared" si="176"/>
        <v>0</v>
      </c>
      <c r="AE205">
        <f t="shared" si="177"/>
        <v>0</v>
      </c>
      <c r="AF205">
        <f t="shared" si="178"/>
        <v>0</v>
      </c>
      <c r="AG205">
        <f t="shared" si="179"/>
        <v>0</v>
      </c>
      <c r="AH205">
        <f t="shared" si="180"/>
        <v>0</v>
      </c>
      <c r="AI205">
        <f t="shared" si="181"/>
        <v>0</v>
      </c>
      <c r="AJ205">
        <f t="shared" si="182"/>
        <v>0</v>
      </c>
      <c r="AK205">
        <f t="shared" si="183"/>
        <v>0</v>
      </c>
      <c r="AL205">
        <f t="shared" si="184"/>
        <v>0</v>
      </c>
      <c r="AM205">
        <f t="shared" si="185"/>
        <v>0</v>
      </c>
      <c r="AN205">
        <f t="shared" si="186"/>
        <v>0</v>
      </c>
      <c r="AO205">
        <f t="shared" si="187"/>
        <v>0</v>
      </c>
      <c r="AP205">
        <f t="shared" si="188"/>
        <v>0</v>
      </c>
      <c r="AQ205">
        <f t="shared" si="189"/>
        <v>0</v>
      </c>
      <c r="AR205">
        <f t="shared" si="190"/>
        <v>0</v>
      </c>
      <c r="AS205">
        <f t="shared" si="191"/>
        <v>0</v>
      </c>
      <c r="AT205">
        <f t="shared" si="192"/>
        <v>0</v>
      </c>
    </row>
    <row r="206" spans="2:46">
      <c r="B206" s="1" t="s">
        <v>229</v>
      </c>
      <c r="C206" s="1">
        <v>50000</v>
      </c>
      <c r="D206" s="1" t="s">
        <v>230</v>
      </c>
      <c r="E206" s="1" t="s">
        <v>205</v>
      </c>
      <c r="F206" s="1">
        <v>1</v>
      </c>
      <c r="G206" s="6" t="s">
        <v>888</v>
      </c>
      <c r="H206" t="s">
        <v>889</v>
      </c>
      <c r="I206" t="s">
        <v>177</v>
      </c>
      <c r="J206">
        <f t="shared" si="158"/>
        <v>0</v>
      </c>
      <c r="K206">
        <f t="shared" si="159"/>
        <v>0</v>
      </c>
      <c r="N206">
        <f t="shared" si="160"/>
        <v>0</v>
      </c>
      <c r="O206">
        <f t="shared" si="161"/>
        <v>0</v>
      </c>
      <c r="P206">
        <f t="shared" si="162"/>
        <v>50000</v>
      </c>
      <c r="Q206">
        <f t="shared" si="163"/>
        <v>1</v>
      </c>
      <c r="R206">
        <f t="shared" si="164"/>
        <v>0</v>
      </c>
      <c r="S206">
        <f t="shared" si="165"/>
        <v>0</v>
      </c>
      <c r="T206">
        <f t="shared" si="166"/>
        <v>0</v>
      </c>
      <c r="U206">
        <f t="shared" si="167"/>
        <v>0</v>
      </c>
      <c r="V206">
        <f t="shared" si="168"/>
        <v>0</v>
      </c>
      <c r="W206">
        <f t="shared" si="169"/>
        <v>0</v>
      </c>
      <c r="X206">
        <f t="shared" si="170"/>
        <v>0</v>
      </c>
      <c r="Y206">
        <f t="shared" si="171"/>
        <v>0</v>
      </c>
      <c r="Z206">
        <f t="shared" si="172"/>
        <v>0</v>
      </c>
      <c r="AA206">
        <f t="shared" si="173"/>
        <v>0</v>
      </c>
      <c r="AB206">
        <f t="shared" si="174"/>
        <v>50000</v>
      </c>
      <c r="AC206">
        <f t="shared" si="175"/>
        <v>0</v>
      </c>
      <c r="AD206">
        <f t="shared" si="176"/>
        <v>0</v>
      </c>
      <c r="AE206">
        <f t="shared" si="177"/>
        <v>0</v>
      </c>
      <c r="AF206">
        <f t="shared" si="178"/>
        <v>0</v>
      </c>
      <c r="AG206">
        <f t="shared" si="179"/>
        <v>0</v>
      </c>
      <c r="AH206">
        <f t="shared" si="180"/>
        <v>0</v>
      </c>
      <c r="AI206">
        <f t="shared" si="181"/>
        <v>0</v>
      </c>
      <c r="AJ206">
        <f t="shared" si="182"/>
        <v>0</v>
      </c>
      <c r="AK206">
        <f t="shared" si="183"/>
        <v>0</v>
      </c>
      <c r="AL206">
        <f t="shared" si="184"/>
        <v>0</v>
      </c>
      <c r="AM206">
        <f t="shared" si="185"/>
        <v>0</v>
      </c>
      <c r="AN206">
        <f t="shared" si="186"/>
        <v>0</v>
      </c>
      <c r="AO206">
        <f t="shared" si="187"/>
        <v>0</v>
      </c>
      <c r="AP206">
        <f t="shared" si="188"/>
        <v>0</v>
      </c>
      <c r="AQ206">
        <f t="shared" si="189"/>
        <v>0</v>
      </c>
      <c r="AR206">
        <f t="shared" si="190"/>
        <v>0</v>
      </c>
      <c r="AS206">
        <f t="shared" si="191"/>
        <v>0</v>
      </c>
      <c r="AT206">
        <f t="shared" si="192"/>
        <v>0</v>
      </c>
    </row>
    <row r="207" spans="2:46">
      <c r="B207" s="1" t="s">
        <v>231</v>
      </c>
      <c r="C207" s="1">
        <v>33000</v>
      </c>
      <c r="D207" s="1" t="s">
        <v>232</v>
      </c>
      <c r="E207" s="1" t="s">
        <v>205</v>
      </c>
      <c r="F207" s="1">
        <v>1</v>
      </c>
      <c r="G207" s="6" t="s">
        <v>877</v>
      </c>
      <c r="H207" t="s">
        <v>878</v>
      </c>
      <c r="I207" t="s">
        <v>177</v>
      </c>
      <c r="J207">
        <f t="shared" si="158"/>
        <v>0</v>
      </c>
      <c r="K207">
        <f t="shared" si="159"/>
        <v>0</v>
      </c>
      <c r="N207">
        <f t="shared" si="160"/>
        <v>0</v>
      </c>
      <c r="O207">
        <f t="shared" si="161"/>
        <v>0</v>
      </c>
      <c r="P207">
        <f t="shared" si="162"/>
        <v>33000</v>
      </c>
      <c r="Q207">
        <f t="shared" si="163"/>
        <v>1</v>
      </c>
      <c r="R207">
        <f t="shared" si="164"/>
        <v>0</v>
      </c>
      <c r="S207">
        <f t="shared" si="165"/>
        <v>0</v>
      </c>
      <c r="T207">
        <f t="shared" si="166"/>
        <v>0</v>
      </c>
      <c r="U207">
        <f t="shared" si="167"/>
        <v>0</v>
      </c>
      <c r="V207">
        <f t="shared" si="168"/>
        <v>0</v>
      </c>
      <c r="W207">
        <f t="shared" si="169"/>
        <v>0</v>
      </c>
      <c r="X207">
        <f t="shared" si="170"/>
        <v>0</v>
      </c>
      <c r="Y207">
        <f t="shared" si="171"/>
        <v>0</v>
      </c>
      <c r="Z207">
        <f t="shared" si="172"/>
        <v>0</v>
      </c>
      <c r="AA207">
        <f t="shared" si="173"/>
        <v>0</v>
      </c>
      <c r="AB207">
        <f t="shared" si="174"/>
        <v>0</v>
      </c>
      <c r="AC207">
        <f t="shared" si="175"/>
        <v>33000</v>
      </c>
      <c r="AD207">
        <f t="shared" si="176"/>
        <v>0</v>
      </c>
      <c r="AE207">
        <f t="shared" si="177"/>
        <v>0</v>
      </c>
      <c r="AF207">
        <f t="shared" si="178"/>
        <v>0</v>
      </c>
      <c r="AG207">
        <f t="shared" si="179"/>
        <v>0</v>
      </c>
      <c r="AH207">
        <f t="shared" si="180"/>
        <v>0</v>
      </c>
      <c r="AI207">
        <f t="shared" si="181"/>
        <v>0</v>
      </c>
      <c r="AJ207">
        <f t="shared" si="182"/>
        <v>0</v>
      </c>
      <c r="AK207">
        <f t="shared" si="183"/>
        <v>0</v>
      </c>
      <c r="AL207">
        <f t="shared" si="184"/>
        <v>0</v>
      </c>
      <c r="AM207">
        <f t="shared" si="185"/>
        <v>0</v>
      </c>
      <c r="AN207">
        <f t="shared" si="186"/>
        <v>0</v>
      </c>
      <c r="AO207">
        <f t="shared" si="187"/>
        <v>0</v>
      </c>
      <c r="AP207">
        <f t="shared" si="188"/>
        <v>0</v>
      </c>
      <c r="AQ207">
        <f t="shared" si="189"/>
        <v>0</v>
      </c>
      <c r="AR207">
        <f t="shared" si="190"/>
        <v>0</v>
      </c>
      <c r="AS207">
        <f t="shared" si="191"/>
        <v>0</v>
      </c>
      <c r="AT207">
        <f t="shared" si="192"/>
        <v>0</v>
      </c>
    </row>
    <row r="208" spans="2:46">
      <c r="B208" s="1" t="s">
        <v>233</v>
      </c>
      <c r="C208" s="1">
        <v>159990</v>
      </c>
      <c r="D208" s="1" t="s">
        <v>234</v>
      </c>
      <c r="E208" s="1" t="s">
        <v>205</v>
      </c>
      <c r="F208" s="1">
        <v>1</v>
      </c>
      <c r="G208" s="6" t="s">
        <v>884</v>
      </c>
      <c r="H208" t="s">
        <v>885</v>
      </c>
      <c r="I208" t="s">
        <v>866</v>
      </c>
      <c r="J208">
        <f t="shared" si="158"/>
        <v>159990</v>
      </c>
      <c r="K208">
        <f t="shared" si="159"/>
        <v>1</v>
      </c>
      <c r="N208">
        <f t="shared" si="160"/>
        <v>0</v>
      </c>
      <c r="O208">
        <f t="shared" si="161"/>
        <v>0</v>
      </c>
      <c r="P208">
        <f t="shared" si="162"/>
        <v>0</v>
      </c>
      <c r="Q208">
        <f t="shared" si="163"/>
        <v>0</v>
      </c>
      <c r="R208">
        <f t="shared" si="164"/>
        <v>0</v>
      </c>
      <c r="S208">
        <f t="shared" si="165"/>
        <v>0</v>
      </c>
      <c r="T208">
        <f t="shared" si="166"/>
        <v>0</v>
      </c>
      <c r="U208">
        <f t="shared" si="167"/>
        <v>0</v>
      </c>
      <c r="V208">
        <f t="shared" si="168"/>
        <v>0</v>
      </c>
      <c r="W208">
        <f t="shared" si="169"/>
        <v>0</v>
      </c>
      <c r="X208">
        <f t="shared" si="170"/>
        <v>0</v>
      </c>
      <c r="Y208">
        <f t="shared" si="171"/>
        <v>0</v>
      </c>
      <c r="Z208">
        <f t="shared" si="172"/>
        <v>0</v>
      </c>
      <c r="AA208">
        <f t="shared" si="173"/>
        <v>0</v>
      </c>
      <c r="AB208">
        <f t="shared" si="174"/>
        <v>0</v>
      </c>
      <c r="AC208">
        <f t="shared" si="175"/>
        <v>0</v>
      </c>
      <c r="AD208">
        <f t="shared" si="176"/>
        <v>159990</v>
      </c>
      <c r="AE208">
        <f t="shared" si="177"/>
        <v>0</v>
      </c>
      <c r="AF208">
        <f t="shared" si="178"/>
        <v>0</v>
      </c>
      <c r="AG208">
        <f t="shared" si="179"/>
        <v>0</v>
      </c>
      <c r="AH208">
        <f t="shared" si="180"/>
        <v>0</v>
      </c>
      <c r="AI208">
        <f t="shared" si="181"/>
        <v>0</v>
      </c>
      <c r="AJ208">
        <f t="shared" si="182"/>
        <v>0</v>
      </c>
      <c r="AK208">
        <f t="shared" si="183"/>
        <v>0</v>
      </c>
      <c r="AL208">
        <f t="shared" si="184"/>
        <v>0</v>
      </c>
      <c r="AM208">
        <f t="shared" si="185"/>
        <v>0</v>
      </c>
      <c r="AN208">
        <f t="shared" si="186"/>
        <v>0</v>
      </c>
      <c r="AO208">
        <f t="shared" si="187"/>
        <v>0</v>
      </c>
      <c r="AP208">
        <f t="shared" si="188"/>
        <v>0</v>
      </c>
      <c r="AQ208">
        <f t="shared" si="189"/>
        <v>0</v>
      </c>
      <c r="AR208">
        <f t="shared" si="190"/>
        <v>0</v>
      </c>
      <c r="AS208">
        <f t="shared" si="191"/>
        <v>0</v>
      </c>
      <c r="AT208">
        <f t="shared" si="192"/>
        <v>0</v>
      </c>
    </row>
    <row r="209" spans="2:46">
      <c r="B209" s="1" t="s">
        <v>235</v>
      </c>
      <c r="C209" s="1">
        <v>45000</v>
      </c>
      <c r="D209" s="1" t="s">
        <v>54</v>
      </c>
      <c r="E209" s="1" t="s">
        <v>205</v>
      </c>
      <c r="F209" s="1">
        <v>1</v>
      </c>
      <c r="G209" s="6" t="s">
        <v>877</v>
      </c>
      <c r="H209" t="s">
        <v>878</v>
      </c>
      <c r="I209" t="s">
        <v>177</v>
      </c>
      <c r="J209">
        <f t="shared" si="158"/>
        <v>0</v>
      </c>
      <c r="K209">
        <f t="shared" si="159"/>
        <v>0</v>
      </c>
      <c r="N209">
        <f t="shared" si="160"/>
        <v>0</v>
      </c>
      <c r="O209">
        <f t="shared" si="161"/>
        <v>0</v>
      </c>
      <c r="P209">
        <f t="shared" si="162"/>
        <v>45000</v>
      </c>
      <c r="Q209">
        <f t="shared" si="163"/>
        <v>1</v>
      </c>
      <c r="R209">
        <f t="shared" si="164"/>
        <v>0</v>
      </c>
      <c r="S209">
        <f t="shared" si="165"/>
        <v>0</v>
      </c>
      <c r="T209">
        <f t="shared" si="166"/>
        <v>0</v>
      </c>
      <c r="U209">
        <f t="shared" si="167"/>
        <v>0</v>
      </c>
      <c r="V209">
        <f t="shared" si="168"/>
        <v>0</v>
      </c>
      <c r="W209">
        <f t="shared" si="169"/>
        <v>0</v>
      </c>
      <c r="X209">
        <f t="shared" si="170"/>
        <v>0</v>
      </c>
      <c r="Y209">
        <f t="shared" si="171"/>
        <v>0</v>
      </c>
      <c r="Z209">
        <f t="shared" si="172"/>
        <v>0</v>
      </c>
      <c r="AA209">
        <f t="shared" si="173"/>
        <v>0</v>
      </c>
      <c r="AB209">
        <f t="shared" si="174"/>
        <v>0</v>
      </c>
      <c r="AC209">
        <f t="shared" si="175"/>
        <v>45000</v>
      </c>
      <c r="AD209">
        <f t="shared" si="176"/>
        <v>0</v>
      </c>
      <c r="AE209">
        <f t="shared" si="177"/>
        <v>0</v>
      </c>
      <c r="AF209">
        <f t="shared" si="178"/>
        <v>0</v>
      </c>
      <c r="AG209">
        <f t="shared" si="179"/>
        <v>0</v>
      </c>
      <c r="AH209">
        <f t="shared" si="180"/>
        <v>0</v>
      </c>
      <c r="AI209">
        <f t="shared" si="181"/>
        <v>0</v>
      </c>
      <c r="AJ209">
        <f t="shared" si="182"/>
        <v>0</v>
      </c>
      <c r="AK209">
        <f t="shared" si="183"/>
        <v>0</v>
      </c>
      <c r="AL209">
        <f t="shared" si="184"/>
        <v>0</v>
      </c>
      <c r="AM209">
        <f t="shared" si="185"/>
        <v>0</v>
      </c>
      <c r="AN209">
        <f t="shared" si="186"/>
        <v>0</v>
      </c>
      <c r="AO209">
        <f t="shared" si="187"/>
        <v>0</v>
      </c>
      <c r="AP209">
        <f t="shared" si="188"/>
        <v>0</v>
      </c>
      <c r="AQ209">
        <f t="shared" si="189"/>
        <v>0</v>
      </c>
      <c r="AR209">
        <f t="shared" si="190"/>
        <v>0</v>
      </c>
      <c r="AS209">
        <f t="shared" si="191"/>
        <v>0</v>
      </c>
      <c r="AT209">
        <f t="shared" si="192"/>
        <v>0</v>
      </c>
    </row>
    <row r="210" spans="2:46">
      <c r="B210" s="1" t="s">
        <v>236</v>
      </c>
      <c r="C210" s="1">
        <v>146284</v>
      </c>
      <c r="D210" s="1" t="s">
        <v>237</v>
      </c>
      <c r="E210" s="1" t="s">
        <v>205</v>
      </c>
      <c r="F210" s="1">
        <v>1</v>
      </c>
      <c r="G210" s="6" t="s">
        <v>894</v>
      </c>
      <c r="H210" s="6" t="s">
        <v>900</v>
      </c>
      <c r="I210" s="6" t="s">
        <v>866</v>
      </c>
      <c r="J210">
        <f t="shared" si="158"/>
        <v>146284</v>
      </c>
      <c r="K210">
        <f t="shared" si="159"/>
        <v>1</v>
      </c>
      <c r="N210">
        <f t="shared" si="160"/>
        <v>0</v>
      </c>
      <c r="O210">
        <f t="shared" si="161"/>
        <v>0</v>
      </c>
      <c r="P210">
        <f t="shared" si="162"/>
        <v>0</v>
      </c>
      <c r="Q210">
        <f t="shared" si="163"/>
        <v>0</v>
      </c>
      <c r="R210">
        <f t="shared" si="164"/>
        <v>0</v>
      </c>
      <c r="S210">
        <f t="shared" si="165"/>
        <v>0</v>
      </c>
      <c r="T210">
        <f t="shared" si="166"/>
        <v>0</v>
      </c>
      <c r="U210">
        <f t="shared" si="167"/>
        <v>0</v>
      </c>
      <c r="V210">
        <f t="shared" si="168"/>
        <v>0</v>
      </c>
      <c r="W210">
        <f t="shared" si="169"/>
        <v>0</v>
      </c>
      <c r="X210">
        <f t="shared" si="170"/>
        <v>0</v>
      </c>
      <c r="Y210">
        <f t="shared" si="171"/>
        <v>146284</v>
      </c>
      <c r="Z210">
        <f t="shared" si="172"/>
        <v>0</v>
      </c>
      <c r="AA210">
        <f t="shared" si="173"/>
        <v>0</v>
      </c>
      <c r="AB210">
        <f t="shared" si="174"/>
        <v>0</v>
      </c>
      <c r="AC210">
        <f t="shared" si="175"/>
        <v>0</v>
      </c>
      <c r="AD210">
        <f t="shared" si="176"/>
        <v>0</v>
      </c>
      <c r="AE210">
        <f t="shared" si="177"/>
        <v>0</v>
      </c>
      <c r="AF210">
        <f t="shared" si="178"/>
        <v>0</v>
      </c>
      <c r="AG210">
        <f t="shared" si="179"/>
        <v>0</v>
      </c>
      <c r="AH210">
        <f t="shared" si="180"/>
        <v>0</v>
      </c>
      <c r="AI210">
        <f t="shared" si="181"/>
        <v>0</v>
      </c>
      <c r="AJ210">
        <f t="shared" si="182"/>
        <v>0</v>
      </c>
      <c r="AK210">
        <f t="shared" si="183"/>
        <v>0</v>
      </c>
      <c r="AL210">
        <f t="shared" si="184"/>
        <v>0</v>
      </c>
      <c r="AM210">
        <f t="shared" si="185"/>
        <v>0</v>
      </c>
      <c r="AN210">
        <f t="shared" si="186"/>
        <v>0</v>
      </c>
      <c r="AO210">
        <f t="shared" si="187"/>
        <v>0</v>
      </c>
      <c r="AP210">
        <f t="shared" si="188"/>
        <v>0</v>
      </c>
      <c r="AQ210">
        <f t="shared" si="189"/>
        <v>0</v>
      </c>
      <c r="AR210">
        <f t="shared" si="190"/>
        <v>0</v>
      </c>
      <c r="AS210">
        <f t="shared" si="191"/>
        <v>0</v>
      </c>
      <c r="AT210">
        <f t="shared" si="192"/>
        <v>0</v>
      </c>
    </row>
    <row r="211" spans="2:46">
      <c r="B211" s="1" t="s">
        <v>238</v>
      </c>
      <c r="C211" s="1">
        <v>500000</v>
      </c>
      <c r="D211" s="1" t="s">
        <v>26</v>
      </c>
      <c r="E211" s="1" t="s">
        <v>205</v>
      </c>
      <c r="F211" s="1">
        <v>1</v>
      </c>
      <c r="G211" s="6" t="s">
        <v>892</v>
      </c>
      <c r="H211" s="6" t="s">
        <v>893</v>
      </c>
      <c r="I211" s="6" t="s">
        <v>866</v>
      </c>
      <c r="J211">
        <f t="shared" si="158"/>
        <v>500000</v>
      </c>
      <c r="K211">
        <f t="shared" si="159"/>
        <v>1</v>
      </c>
      <c r="N211">
        <f t="shared" si="160"/>
        <v>0</v>
      </c>
      <c r="O211">
        <f t="shared" si="161"/>
        <v>0</v>
      </c>
      <c r="P211">
        <f t="shared" si="162"/>
        <v>0</v>
      </c>
      <c r="Q211">
        <f t="shared" si="163"/>
        <v>0</v>
      </c>
      <c r="R211">
        <f t="shared" si="164"/>
        <v>0</v>
      </c>
      <c r="S211">
        <f t="shared" si="165"/>
        <v>0</v>
      </c>
      <c r="T211">
        <f t="shared" si="166"/>
        <v>0</v>
      </c>
      <c r="U211">
        <f t="shared" si="167"/>
        <v>0</v>
      </c>
      <c r="V211">
        <f t="shared" si="168"/>
        <v>0</v>
      </c>
      <c r="W211">
        <f t="shared" si="169"/>
        <v>0</v>
      </c>
      <c r="X211">
        <f t="shared" si="170"/>
        <v>0</v>
      </c>
      <c r="Y211">
        <f t="shared" si="171"/>
        <v>0</v>
      </c>
      <c r="Z211">
        <f t="shared" si="172"/>
        <v>0</v>
      </c>
      <c r="AA211">
        <f t="shared" si="173"/>
        <v>0</v>
      </c>
      <c r="AB211">
        <f t="shared" si="174"/>
        <v>0</v>
      </c>
      <c r="AC211">
        <f t="shared" si="175"/>
        <v>0</v>
      </c>
      <c r="AD211">
        <f t="shared" si="176"/>
        <v>0</v>
      </c>
      <c r="AE211">
        <f t="shared" si="177"/>
        <v>500000</v>
      </c>
      <c r="AF211">
        <f t="shared" si="178"/>
        <v>0</v>
      </c>
      <c r="AG211">
        <f t="shared" si="179"/>
        <v>0</v>
      </c>
      <c r="AH211">
        <f t="shared" si="180"/>
        <v>0</v>
      </c>
      <c r="AI211">
        <f t="shared" si="181"/>
        <v>0</v>
      </c>
      <c r="AJ211">
        <f t="shared" si="182"/>
        <v>0</v>
      </c>
      <c r="AK211">
        <f t="shared" si="183"/>
        <v>0</v>
      </c>
      <c r="AL211">
        <f t="shared" si="184"/>
        <v>0</v>
      </c>
      <c r="AM211">
        <f t="shared" si="185"/>
        <v>0</v>
      </c>
      <c r="AN211">
        <f t="shared" si="186"/>
        <v>0</v>
      </c>
      <c r="AO211">
        <f t="shared" si="187"/>
        <v>0</v>
      </c>
      <c r="AP211">
        <f t="shared" si="188"/>
        <v>0</v>
      </c>
      <c r="AQ211">
        <f t="shared" si="189"/>
        <v>0</v>
      </c>
      <c r="AR211">
        <f t="shared" si="190"/>
        <v>0</v>
      </c>
      <c r="AS211">
        <f t="shared" si="191"/>
        <v>0</v>
      </c>
      <c r="AT211">
        <f t="shared" si="192"/>
        <v>0</v>
      </c>
    </row>
    <row r="212" spans="2:46" ht="30">
      <c r="B212" s="1" t="s">
        <v>239</v>
      </c>
      <c r="C212" s="1">
        <v>157400</v>
      </c>
      <c r="D212" s="1" t="s">
        <v>240</v>
      </c>
      <c r="E212" s="1" t="s">
        <v>205</v>
      </c>
      <c r="F212" s="1">
        <v>1</v>
      </c>
      <c r="G212" s="6" t="s">
        <v>871</v>
      </c>
      <c r="H212" t="s">
        <v>872</v>
      </c>
      <c r="I212" t="s">
        <v>866</v>
      </c>
      <c r="J212">
        <f t="shared" si="158"/>
        <v>157400</v>
      </c>
      <c r="K212">
        <f t="shared" si="159"/>
        <v>1</v>
      </c>
      <c r="N212">
        <f t="shared" si="160"/>
        <v>0</v>
      </c>
      <c r="O212">
        <f t="shared" si="161"/>
        <v>0</v>
      </c>
      <c r="P212">
        <f t="shared" si="162"/>
        <v>0</v>
      </c>
      <c r="Q212">
        <f t="shared" si="163"/>
        <v>0</v>
      </c>
      <c r="R212">
        <f t="shared" si="164"/>
        <v>0</v>
      </c>
      <c r="S212">
        <f t="shared" si="165"/>
        <v>0</v>
      </c>
      <c r="T212">
        <f t="shared" si="166"/>
        <v>0</v>
      </c>
      <c r="U212">
        <f t="shared" si="167"/>
        <v>0</v>
      </c>
      <c r="V212">
        <f t="shared" si="168"/>
        <v>0</v>
      </c>
      <c r="W212">
        <f t="shared" si="169"/>
        <v>0</v>
      </c>
      <c r="X212">
        <f t="shared" si="170"/>
        <v>0</v>
      </c>
      <c r="Y212">
        <f t="shared" si="171"/>
        <v>0</v>
      </c>
      <c r="Z212">
        <f t="shared" si="172"/>
        <v>0</v>
      </c>
      <c r="AA212">
        <f t="shared" si="173"/>
        <v>0</v>
      </c>
      <c r="AB212">
        <f t="shared" si="174"/>
        <v>0</v>
      </c>
      <c r="AC212">
        <f t="shared" si="175"/>
        <v>0</v>
      </c>
      <c r="AD212">
        <f t="shared" si="176"/>
        <v>0</v>
      </c>
      <c r="AE212">
        <f t="shared" si="177"/>
        <v>0</v>
      </c>
      <c r="AF212">
        <f t="shared" si="178"/>
        <v>157400</v>
      </c>
      <c r="AG212">
        <f t="shared" si="179"/>
        <v>0</v>
      </c>
      <c r="AH212">
        <f t="shared" si="180"/>
        <v>0</v>
      </c>
      <c r="AI212">
        <f t="shared" si="181"/>
        <v>0</v>
      </c>
      <c r="AJ212">
        <f t="shared" si="182"/>
        <v>0</v>
      </c>
      <c r="AK212">
        <f t="shared" si="183"/>
        <v>0</v>
      </c>
      <c r="AL212">
        <f t="shared" si="184"/>
        <v>0</v>
      </c>
      <c r="AM212">
        <f t="shared" si="185"/>
        <v>0</v>
      </c>
      <c r="AN212">
        <f t="shared" si="186"/>
        <v>0</v>
      </c>
      <c r="AO212">
        <f t="shared" si="187"/>
        <v>0</v>
      </c>
      <c r="AP212">
        <f t="shared" si="188"/>
        <v>0</v>
      </c>
      <c r="AQ212">
        <f t="shared" si="189"/>
        <v>0</v>
      </c>
      <c r="AR212">
        <f t="shared" si="190"/>
        <v>0</v>
      </c>
      <c r="AS212">
        <f t="shared" si="191"/>
        <v>0</v>
      </c>
      <c r="AT212">
        <f t="shared" si="192"/>
        <v>0</v>
      </c>
    </row>
    <row r="213" spans="2:46">
      <c r="B213" s="1" t="s">
        <v>241</v>
      </c>
      <c r="C213" s="1">
        <v>137900</v>
      </c>
      <c r="D213" s="1" t="s">
        <v>242</v>
      </c>
      <c r="E213" s="1" t="s">
        <v>205</v>
      </c>
      <c r="F213" s="1">
        <v>1</v>
      </c>
      <c r="G213" s="6" t="s">
        <v>914</v>
      </c>
      <c r="H213" s="6" t="s">
        <v>915</v>
      </c>
      <c r="I213" s="6" t="s">
        <v>916</v>
      </c>
      <c r="J213">
        <f t="shared" si="158"/>
        <v>0</v>
      </c>
      <c r="K213">
        <f t="shared" si="159"/>
        <v>0</v>
      </c>
      <c r="N213">
        <f t="shared" si="160"/>
        <v>137900</v>
      </c>
      <c r="O213">
        <f t="shared" si="161"/>
        <v>1</v>
      </c>
      <c r="P213">
        <f t="shared" si="162"/>
        <v>0</v>
      </c>
      <c r="Q213">
        <f t="shared" si="163"/>
        <v>0</v>
      </c>
      <c r="R213">
        <f t="shared" si="164"/>
        <v>0</v>
      </c>
      <c r="S213">
        <f t="shared" si="165"/>
        <v>0</v>
      </c>
      <c r="T213">
        <f t="shared" si="166"/>
        <v>0</v>
      </c>
      <c r="U213">
        <f t="shared" si="167"/>
        <v>0</v>
      </c>
      <c r="V213">
        <f t="shared" si="168"/>
        <v>0</v>
      </c>
      <c r="W213">
        <f t="shared" si="169"/>
        <v>0</v>
      </c>
      <c r="X213">
        <f t="shared" si="170"/>
        <v>0</v>
      </c>
      <c r="Y213">
        <f t="shared" si="171"/>
        <v>0</v>
      </c>
      <c r="Z213">
        <f t="shared" si="172"/>
        <v>0</v>
      </c>
      <c r="AA213">
        <f t="shared" si="173"/>
        <v>137900</v>
      </c>
      <c r="AB213">
        <f t="shared" si="174"/>
        <v>0</v>
      </c>
      <c r="AC213">
        <f t="shared" si="175"/>
        <v>0</v>
      </c>
      <c r="AD213">
        <f t="shared" si="176"/>
        <v>0</v>
      </c>
      <c r="AE213">
        <f t="shared" si="177"/>
        <v>0</v>
      </c>
      <c r="AF213">
        <f t="shared" si="178"/>
        <v>0</v>
      </c>
      <c r="AG213">
        <f t="shared" si="179"/>
        <v>0</v>
      </c>
      <c r="AH213">
        <f t="shared" si="180"/>
        <v>0</v>
      </c>
      <c r="AI213">
        <f t="shared" si="181"/>
        <v>0</v>
      </c>
      <c r="AJ213">
        <f t="shared" si="182"/>
        <v>0</v>
      </c>
      <c r="AK213">
        <f t="shared" si="183"/>
        <v>0</v>
      </c>
      <c r="AL213">
        <f t="shared" si="184"/>
        <v>0</v>
      </c>
      <c r="AM213">
        <f t="shared" si="185"/>
        <v>0</v>
      </c>
      <c r="AN213">
        <f t="shared" si="186"/>
        <v>0</v>
      </c>
      <c r="AO213">
        <f t="shared" si="187"/>
        <v>0</v>
      </c>
      <c r="AP213">
        <f t="shared" si="188"/>
        <v>0</v>
      </c>
      <c r="AQ213">
        <f t="shared" si="189"/>
        <v>0</v>
      </c>
      <c r="AR213">
        <f t="shared" si="190"/>
        <v>0</v>
      </c>
      <c r="AS213">
        <f t="shared" si="191"/>
        <v>0</v>
      </c>
      <c r="AT213">
        <f t="shared" si="192"/>
        <v>0</v>
      </c>
    </row>
    <row r="214" spans="2:46">
      <c r="B214" s="1" t="s">
        <v>243</v>
      </c>
      <c r="C214" s="1">
        <v>60113</v>
      </c>
      <c r="D214" s="1" t="s">
        <v>244</v>
      </c>
      <c r="E214" s="1" t="s">
        <v>205</v>
      </c>
      <c r="F214" s="1">
        <v>1</v>
      </c>
      <c r="G214" s="6" t="s">
        <v>890</v>
      </c>
      <c r="H214" s="6" t="s">
        <v>891</v>
      </c>
      <c r="I214" s="6" t="s">
        <v>866</v>
      </c>
      <c r="J214">
        <f t="shared" si="158"/>
        <v>60113</v>
      </c>
      <c r="K214">
        <f t="shared" si="159"/>
        <v>1</v>
      </c>
      <c r="N214">
        <f t="shared" si="160"/>
        <v>0</v>
      </c>
      <c r="O214">
        <f t="shared" si="161"/>
        <v>0</v>
      </c>
      <c r="P214">
        <f t="shared" si="162"/>
        <v>0</v>
      </c>
      <c r="Q214">
        <f t="shared" si="163"/>
        <v>0</v>
      </c>
      <c r="R214">
        <f t="shared" si="164"/>
        <v>0</v>
      </c>
      <c r="S214">
        <f t="shared" si="165"/>
        <v>0</v>
      </c>
      <c r="T214">
        <f t="shared" si="166"/>
        <v>0</v>
      </c>
      <c r="U214">
        <f t="shared" si="167"/>
        <v>60113</v>
      </c>
      <c r="V214">
        <f t="shared" si="168"/>
        <v>0</v>
      </c>
      <c r="W214">
        <f t="shared" si="169"/>
        <v>0</v>
      </c>
      <c r="X214">
        <f t="shared" si="170"/>
        <v>0</v>
      </c>
      <c r="Y214">
        <f t="shared" si="171"/>
        <v>0</v>
      </c>
      <c r="Z214">
        <f t="shared" si="172"/>
        <v>0</v>
      </c>
      <c r="AA214">
        <f t="shared" si="173"/>
        <v>0</v>
      </c>
      <c r="AB214">
        <f t="shared" si="174"/>
        <v>0</v>
      </c>
      <c r="AC214">
        <f t="shared" si="175"/>
        <v>0</v>
      </c>
      <c r="AD214">
        <f t="shared" si="176"/>
        <v>0</v>
      </c>
      <c r="AE214">
        <f t="shared" si="177"/>
        <v>0</v>
      </c>
      <c r="AF214">
        <f t="shared" si="178"/>
        <v>0</v>
      </c>
      <c r="AG214">
        <f t="shared" si="179"/>
        <v>0</v>
      </c>
      <c r="AH214">
        <f t="shared" si="180"/>
        <v>0</v>
      </c>
      <c r="AI214">
        <f t="shared" si="181"/>
        <v>0</v>
      </c>
      <c r="AJ214">
        <f t="shared" si="182"/>
        <v>0</v>
      </c>
      <c r="AK214">
        <f t="shared" si="183"/>
        <v>0</v>
      </c>
      <c r="AL214">
        <f t="shared" si="184"/>
        <v>0</v>
      </c>
      <c r="AM214">
        <f t="shared" si="185"/>
        <v>0</v>
      </c>
      <c r="AN214">
        <f t="shared" si="186"/>
        <v>0</v>
      </c>
      <c r="AO214">
        <f t="shared" si="187"/>
        <v>0</v>
      </c>
      <c r="AP214">
        <f t="shared" si="188"/>
        <v>0</v>
      </c>
      <c r="AQ214">
        <f t="shared" si="189"/>
        <v>0</v>
      </c>
      <c r="AR214">
        <f t="shared" si="190"/>
        <v>0</v>
      </c>
      <c r="AS214">
        <f t="shared" si="191"/>
        <v>0</v>
      </c>
      <c r="AT214">
        <f t="shared" si="192"/>
        <v>0</v>
      </c>
    </row>
    <row r="215" spans="2:46">
      <c r="B215" s="1" t="s">
        <v>245</v>
      </c>
      <c r="C215" s="1">
        <v>21000</v>
      </c>
      <c r="D215" s="1" t="s">
        <v>246</v>
      </c>
      <c r="E215" s="1" t="s">
        <v>205</v>
      </c>
      <c r="F215" s="1">
        <v>1</v>
      </c>
      <c r="G215" s="6" t="s">
        <v>858</v>
      </c>
      <c r="H215" s="6" t="s">
        <v>859</v>
      </c>
      <c r="I215" s="6" t="s">
        <v>866</v>
      </c>
      <c r="J215">
        <f t="shared" si="158"/>
        <v>21000</v>
      </c>
      <c r="K215">
        <f t="shared" si="159"/>
        <v>1</v>
      </c>
      <c r="N215">
        <f t="shared" si="160"/>
        <v>0</v>
      </c>
      <c r="O215">
        <f t="shared" si="161"/>
        <v>0</v>
      </c>
      <c r="P215">
        <f t="shared" si="162"/>
        <v>0</v>
      </c>
      <c r="Q215">
        <f t="shared" si="163"/>
        <v>0</v>
      </c>
      <c r="R215">
        <f t="shared" si="164"/>
        <v>0</v>
      </c>
      <c r="S215">
        <f t="shared" si="165"/>
        <v>0</v>
      </c>
      <c r="T215">
        <f t="shared" si="166"/>
        <v>0</v>
      </c>
      <c r="U215">
        <f t="shared" si="167"/>
        <v>0</v>
      </c>
      <c r="V215">
        <f t="shared" si="168"/>
        <v>0</v>
      </c>
      <c r="W215">
        <f t="shared" si="169"/>
        <v>21000</v>
      </c>
      <c r="X215">
        <f t="shared" si="170"/>
        <v>0</v>
      </c>
      <c r="Y215">
        <f t="shared" si="171"/>
        <v>0</v>
      </c>
      <c r="Z215">
        <f t="shared" si="172"/>
        <v>0</v>
      </c>
      <c r="AA215">
        <f t="shared" si="173"/>
        <v>0</v>
      </c>
      <c r="AB215">
        <f t="shared" si="174"/>
        <v>0</v>
      </c>
      <c r="AC215">
        <f t="shared" si="175"/>
        <v>0</v>
      </c>
      <c r="AD215">
        <f t="shared" si="176"/>
        <v>0</v>
      </c>
      <c r="AE215">
        <f t="shared" si="177"/>
        <v>0</v>
      </c>
      <c r="AF215">
        <f t="shared" si="178"/>
        <v>0</v>
      </c>
      <c r="AG215">
        <f t="shared" si="179"/>
        <v>0</v>
      </c>
      <c r="AH215">
        <f t="shared" si="180"/>
        <v>0</v>
      </c>
      <c r="AI215">
        <f t="shared" si="181"/>
        <v>0</v>
      </c>
      <c r="AJ215">
        <f t="shared" si="182"/>
        <v>0</v>
      </c>
      <c r="AK215">
        <f t="shared" si="183"/>
        <v>0</v>
      </c>
      <c r="AL215">
        <f t="shared" si="184"/>
        <v>0</v>
      </c>
      <c r="AM215">
        <f t="shared" si="185"/>
        <v>0</v>
      </c>
      <c r="AN215">
        <f t="shared" si="186"/>
        <v>0</v>
      </c>
      <c r="AO215">
        <f t="shared" si="187"/>
        <v>0</v>
      </c>
      <c r="AP215">
        <f t="shared" si="188"/>
        <v>0</v>
      </c>
      <c r="AQ215">
        <f t="shared" si="189"/>
        <v>0</v>
      </c>
      <c r="AR215">
        <f t="shared" si="190"/>
        <v>0</v>
      </c>
      <c r="AS215">
        <f t="shared" si="191"/>
        <v>0</v>
      </c>
      <c r="AT215">
        <f t="shared" si="192"/>
        <v>0</v>
      </c>
    </row>
    <row r="216" spans="2:46">
      <c r="B216" s="1" t="s">
        <v>247</v>
      </c>
      <c r="C216" s="1">
        <v>66036</v>
      </c>
      <c r="D216" s="1" t="s">
        <v>248</v>
      </c>
      <c r="E216" s="1" t="s">
        <v>205</v>
      </c>
      <c r="F216" s="1">
        <v>1</v>
      </c>
      <c r="G216" t="s">
        <v>901</v>
      </c>
      <c r="H216" t="s">
        <v>902</v>
      </c>
      <c r="I216" t="s">
        <v>866</v>
      </c>
      <c r="J216">
        <f t="shared" si="158"/>
        <v>66036</v>
      </c>
      <c r="K216">
        <f t="shared" si="159"/>
        <v>1</v>
      </c>
      <c r="N216">
        <f t="shared" si="160"/>
        <v>0</v>
      </c>
      <c r="O216">
        <f t="shared" si="161"/>
        <v>0</v>
      </c>
      <c r="P216">
        <f t="shared" si="162"/>
        <v>0</v>
      </c>
      <c r="Q216">
        <f t="shared" si="163"/>
        <v>0</v>
      </c>
      <c r="R216">
        <f t="shared" si="164"/>
        <v>0</v>
      </c>
      <c r="S216">
        <f t="shared" si="165"/>
        <v>0</v>
      </c>
      <c r="T216">
        <f t="shared" si="166"/>
        <v>0</v>
      </c>
      <c r="U216">
        <f t="shared" si="167"/>
        <v>0</v>
      </c>
      <c r="V216">
        <f t="shared" si="168"/>
        <v>0</v>
      </c>
      <c r="W216">
        <f t="shared" si="169"/>
        <v>0</v>
      </c>
      <c r="X216">
        <f t="shared" si="170"/>
        <v>0</v>
      </c>
      <c r="Y216">
        <f t="shared" si="171"/>
        <v>0</v>
      </c>
      <c r="Z216">
        <f t="shared" si="172"/>
        <v>66036</v>
      </c>
      <c r="AA216">
        <f t="shared" si="173"/>
        <v>0</v>
      </c>
      <c r="AB216">
        <f t="shared" si="174"/>
        <v>0</v>
      </c>
      <c r="AC216">
        <f t="shared" si="175"/>
        <v>0</v>
      </c>
      <c r="AD216">
        <f t="shared" si="176"/>
        <v>0</v>
      </c>
      <c r="AE216">
        <f t="shared" si="177"/>
        <v>0</v>
      </c>
      <c r="AF216">
        <f t="shared" si="178"/>
        <v>0</v>
      </c>
      <c r="AG216">
        <f t="shared" si="179"/>
        <v>0</v>
      </c>
      <c r="AH216">
        <f t="shared" si="180"/>
        <v>0</v>
      </c>
      <c r="AI216">
        <f t="shared" si="181"/>
        <v>0</v>
      </c>
      <c r="AJ216">
        <f t="shared" si="182"/>
        <v>0</v>
      </c>
      <c r="AK216">
        <f t="shared" si="183"/>
        <v>0</v>
      </c>
      <c r="AL216">
        <f t="shared" si="184"/>
        <v>0</v>
      </c>
      <c r="AM216">
        <f t="shared" si="185"/>
        <v>0</v>
      </c>
      <c r="AN216">
        <f t="shared" si="186"/>
        <v>0</v>
      </c>
      <c r="AO216">
        <f t="shared" si="187"/>
        <v>0</v>
      </c>
      <c r="AP216">
        <f t="shared" si="188"/>
        <v>0</v>
      </c>
      <c r="AQ216">
        <f t="shared" si="189"/>
        <v>0</v>
      </c>
      <c r="AR216">
        <f t="shared" si="190"/>
        <v>0</v>
      </c>
      <c r="AS216">
        <f t="shared" si="191"/>
        <v>0</v>
      </c>
      <c r="AT216">
        <f t="shared" si="192"/>
        <v>0</v>
      </c>
    </row>
    <row r="217" spans="2:46">
      <c r="B217" s="1" t="s">
        <v>249</v>
      </c>
      <c r="C217" s="1">
        <v>30000</v>
      </c>
      <c r="D217" s="1" t="s">
        <v>250</v>
      </c>
      <c r="E217" s="1" t="s">
        <v>205</v>
      </c>
      <c r="F217" s="1">
        <v>1</v>
      </c>
      <c r="G217" s="6" t="s">
        <v>907</v>
      </c>
      <c r="H217" t="s">
        <v>908</v>
      </c>
      <c r="I217" t="s">
        <v>866</v>
      </c>
      <c r="J217">
        <f t="shared" si="158"/>
        <v>30000</v>
      </c>
      <c r="K217">
        <f t="shared" si="159"/>
        <v>1</v>
      </c>
      <c r="N217">
        <f t="shared" si="160"/>
        <v>0</v>
      </c>
      <c r="O217">
        <f t="shared" si="161"/>
        <v>0</v>
      </c>
      <c r="P217">
        <f t="shared" si="162"/>
        <v>0</v>
      </c>
      <c r="Q217">
        <f t="shared" si="163"/>
        <v>0</v>
      </c>
      <c r="R217">
        <f t="shared" si="164"/>
        <v>0</v>
      </c>
      <c r="S217">
        <f t="shared" si="165"/>
        <v>0</v>
      </c>
      <c r="T217">
        <f t="shared" si="166"/>
        <v>0</v>
      </c>
      <c r="U217">
        <f t="shared" si="167"/>
        <v>0</v>
      </c>
      <c r="V217">
        <f t="shared" si="168"/>
        <v>0</v>
      </c>
      <c r="W217">
        <f t="shared" si="169"/>
        <v>0</v>
      </c>
      <c r="X217">
        <f t="shared" si="170"/>
        <v>0</v>
      </c>
      <c r="Y217">
        <f t="shared" si="171"/>
        <v>0</v>
      </c>
      <c r="Z217">
        <f t="shared" si="172"/>
        <v>0</v>
      </c>
      <c r="AA217">
        <f t="shared" si="173"/>
        <v>0</v>
      </c>
      <c r="AB217">
        <f t="shared" si="174"/>
        <v>0</v>
      </c>
      <c r="AC217">
        <f t="shared" si="175"/>
        <v>0</v>
      </c>
      <c r="AD217">
        <f t="shared" si="176"/>
        <v>0</v>
      </c>
      <c r="AE217">
        <f t="shared" si="177"/>
        <v>0</v>
      </c>
      <c r="AF217">
        <f t="shared" si="178"/>
        <v>0</v>
      </c>
      <c r="AG217">
        <f t="shared" si="179"/>
        <v>30000</v>
      </c>
      <c r="AH217">
        <f t="shared" si="180"/>
        <v>0</v>
      </c>
      <c r="AI217">
        <f t="shared" si="181"/>
        <v>0</v>
      </c>
      <c r="AJ217">
        <f t="shared" si="182"/>
        <v>0</v>
      </c>
      <c r="AK217">
        <f t="shared" si="183"/>
        <v>0</v>
      </c>
      <c r="AL217">
        <f t="shared" si="184"/>
        <v>0</v>
      </c>
      <c r="AM217">
        <f t="shared" si="185"/>
        <v>0</v>
      </c>
      <c r="AN217">
        <f t="shared" si="186"/>
        <v>0</v>
      </c>
      <c r="AO217">
        <f t="shared" si="187"/>
        <v>0</v>
      </c>
      <c r="AP217">
        <f t="shared" si="188"/>
        <v>0</v>
      </c>
      <c r="AQ217">
        <f t="shared" si="189"/>
        <v>0</v>
      </c>
      <c r="AR217">
        <f t="shared" si="190"/>
        <v>0</v>
      </c>
      <c r="AS217">
        <f t="shared" si="191"/>
        <v>0</v>
      </c>
      <c r="AT217">
        <f t="shared" si="192"/>
        <v>0</v>
      </c>
    </row>
    <row r="218" spans="2:46">
      <c r="B218" s="1" t="s">
        <v>251</v>
      </c>
      <c r="C218" s="1">
        <v>23800</v>
      </c>
      <c r="D218" s="1" t="s">
        <v>252</v>
      </c>
      <c r="E218" s="1" t="s">
        <v>205</v>
      </c>
      <c r="F218" s="1">
        <v>1</v>
      </c>
      <c r="G218" s="6" t="s">
        <v>883</v>
      </c>
      <c r="H218" t="s">
        <v>885</v>
      </c>
      <c r="I218" t="s">
        <v>866</v>
      </c>
      <c r="J218">
        <f t="shared" si="158"/>
        <v>23800</v>
      </c>
      <c r="K218">
        <f t="shared" si="159"/>
        <v>1</v>
      </c>
      <c r="N218">
        <f t="shared" si="160"/>
        <v>0</v>
      </c>
      <c r="O218">
        <f t="shared" si="161"/>
        <v>0</v>
      </c>
      <c r="P218">
        <f t="shared" si="162"/>
        <v>0</v>
      </c>
      <c r="Q218">
        <f t="shared" si="163"/>
        <v>0</v>
      </c>
      <c r="R218">
        <f t="shared" si="164"/>
        <v>0</v>
      </c>
      <c r="S218">
        <f t="shared" si="165"/>
        <v>0</v>
      </c>
      <c r="T218">
        <f t="shared" si="166"/>
        <v>0</v>
      </c>
      <c r="U218">
        <f t="shared" si="167"/>
        <v>0</v>
      </c>
      <c r="V218">
        <f t="shared" si="168"/>
        <v>0</v>
      </c>
      <c r="W218">
        <f t="shared" si="169"/>
        <v>0</v>
      </c>
      <c r="X218">
        <f t="shared" si="170"/>
        <v>0</v>
      </c>
      <c r="Y218">
        <f t="shared" si="171"/>
        <v>0</v>
      </c>
      <c r="Z218">
        <f t="shared" si="172"/>
        <v>0</v>
      </c>
      <c r="AA218">
        <f t="shared" si="173"/>
        <v>0</v>
      </c>
      <c r="AB218">
        <f t="shared" si="174"/>
        <v>0</v>
      </c>
      <c r="AC218">
        <f t="shared" si="175"/>
        <v>0</v>
      </c>
      <c r="AD218">
        <f t="shared" si="176"/>
        <v>23800</v>
      </c>
      <c r="AE218">
        <f t="shared" si="177"/>
        <v>0</v>
      </c>
      <c r="AF218">
        <f t="shared" si="178"/>
        <v>0</v>
      </c>
      <c r="AG218">
        <f t="shared" si="179"/>
        <v>0</v>
      </c>
      <c r="AH218">
        <f t="shared" si="180"/>
        <v>0</v>
      </c>
      <c r="AI218">
        <f t="shared" si="181"/>
        <v>0</v>
      </c>
      <c r="AJ218">
        <f t="shared" si="182"/>
        <v>0</v>
      </c>
      <c r="AK218">
        <f t="shared" si="183"/>
        <v>0</v>
      </c>
      <c r="AL218">
        <f t="shared" si="184"/>
        <v>0</v>
      </c>
      <c r="AM218">
        <f t="shared" si="185"/>
        <v>0</v>
      </c>
      <c r="AN218">
        <f t="shared" si="186"/>
        <v>0</v>
      </c>
      <c r="AO218">
        <f t="shared" si="187"/>
        <v>0</v>
      </c>
      <c r="AP218">
        <f t="shared" si="188"/>
        <v>0</v>
      </c>
      <c r="AQ218">
        <f t="shared" si="189"/>
        <v>0</v>
      </c>
      <c r="AR218">
        <f t="shared" si="190"/>
        <v>0</v>
      </c>
      <c r="AS218">
        <f t="shared" si="191"/>
        <v>0</v>
      </c>
      <c r="AT218">
        <f t="shared" si="192"/>
        <v>0</v>
      </c>
    </row>
    <row r="219" spans="2:46">
      <c r="B219" s="1" t="s">
        <v>253</v>
      </c>
      <c r="C219" s="1">
        <v>362440</v>
      </c>
      <c r="D219" s="1" t="s">
        <v>254</v>
      </c>
      <c r="E219" s="1" t="s">
        <v>205</v>
      </c>
      <c r="F219" s="1">
        <v>1</v>
      </c>
      <c r="G219" t="s">
        <v>862</v>
      </c>
      <c r="H219" t="s">
        <v>863</v>
      </c>
      <c r="I219" t="s">
        <v>866</v>
      </c>
      <c r="J219">
        <f t="shared" si="158"/>
        <v>362440</v>
      </c>
      <c r="K219">
        <f t="shared" si="159"/>
        <v>1</v>
      </c>
      <c r="N219">
        <f t="shared" si="160"/>
        <v>0</v>
      </c>
      <c r="O219">
        <f t="shared" si="161"/>
        <v>0</v>
      </c>
      <c r="P219">
        <f t="shared" si="162"/>
        <v>0</v>
      </c>
      <c r="Q219">
        <f t="shared" si="163"/>
        <v>0</v>
      </c>
      <c r="R219">
        <f t="shared" si="164"/>
        <v>0</v>
      </c>
      <c r="S219">
        <f t="shared" si="165"/>
        <v>0</v>
      </c>
      <c r="T219">
        <f t="shared" si="166"/>
        <v>0</v>
      </c>
      <c r="U219">
        <f t="shared" si="167"/>
        <v>0</v>
      </c>
      <c r="V219">
        <f t="shared" si="168"/>
        <v>0</v>
      </c>
      <c r="W219">
        <f t="shared" si="169"/>
        <v>0</v>
      </c>
      <c r="X219">
        <f t="shared" si="170"/>
        <v>0</v>
      </c>
      <c r="Y219">
        <f t="shared" si="171"/>
        <v>0</v>
      </c>
      <c r="Z219">
        <f t="shared" si="172"/>
        <v>0</v>
      </c>
      <c r="AA219">
        <f t="shared" si="173"/>
        <v>0</v>
      </c>
      <c r="AB219">
        <f t="shared" si="174"/>
        <v>0</v>
      </c>
      <c r="AC219">
        <f t="shared" si="175"/>
        <v>0</v>
      </c>
      <c r="AD219">
        <f t="shared" si="176"/>
        <v>0</v>
      </c>
      <c r="AE219">
        <f t="shared" si="177"/>
        <v>0</v>
      </c>
      <c r="AF219">
        <f t="shared" si="178"/>
        <v>0</v>
      </c>
      <c r="AG219">
        <f t="shared" si="179"/>
        <v>0</v>
      </c>
      <c r="AH219">
        <f t="shared" si="180"/>
        <v>362440</v>
      </c>
      <c r="AI219">
        <f t="shared" si="181"/>
        <v>0</v>
      </c>
      <c r="AJ219">
        <f t="shared" si="182"/>
        <v>0</v>
      </c>
      <c r="AK219">
        <f t="shared" si="183"/>
        <v>0</v>
      </c>
      <c r="AL219">
        <f t="shared" si="184"/>
        <v>0</v>
      </c>
      <c r="AM219">
        <f t="shared" si="185"/>
        <v>0</v>
      </c>
      <c r="AN219">
        <f t="shared" si="186"/>
        <v>0</v>
      </c>
      <c r="AO219">
        <f t="shared" si="187"/>
        <v>0</v>
      </c>
      <c r="AP219">
        <f t="shared" si="188"/>
        <v>0</v>
      </c>
      <c r="AQ219">
        <f t="shared" si="189"/>
        <v>0</v>
      </c>
      <c r="AR219">
        <f t="shared" si="190"/>
        <v>0</v>
      </c>
      <c r="AS219">
        <f t="shared" si="191"/>
        <v>0</v>
      </c>
      <c r="AT219">
        <f t="shared" si="192"/>
        <v>0</v>
      </c>
    </row>
    <row r="220" spans="2:46">
      <c r="B220" s="1" t="s">
        <v>255</v>
      </c>
      <c r="C220" s="1">
        <v>65800</v>
      </c>
      <c r="D220" s="1" t="s">
        <v>256</v>
      </c>
      <c r="E220" s="1" t="s">
        <v>205</v>
      </c>
      <c r="F220" s="1">
        <v>1</v>
      </c>
      <c r="G220" s="6" t="s">
        <v>917</v>
      </c>
      <c r="H220" s="6" t="s">
        <v>918</v>
      </c>
      <c r="I220" s="6" t="s">
        <v>866</v>
      </c>
      <c r="J220">
        <f t="shared" si="158"/>
        <v>65800</v>
      </c>
      <c r="K220">
        <f t="shared" si="159"/>
        <v>1</v>
      </c>
      <c r="N220">
        <f t="shared" si="160"/>
        <v>0</v>
      </c>
      <c r="O220">
        <f t="shared" si="161"/>
        <v>0</v>
      </c>
      <c r="P220">
        <f t="shared" si="162"/>
        <v>0</v>
      </c>
      <c r="Q220">
        <f t="shared" si="163"/>
        <v>0</v>
      </c>
      <c r="R220">
        <f t="shared" si="164"/>
        <v>0</v>
      </c>
      <c r="S220">
        <f t="shared" si="165"/>
        <v>0</v>
      </c>
      <c r="T220">
        <f t="shared" si="166"/>
        <v>0</v>
      </c>
      <c r="U220">
        <f t="shared" si="167"/>
        <v>0</v>
      </c>
      <c r="V220">
        <f t="shared" si="168"/>
        <v>0</v>
      </c>
      <c r="W220">
        <f t="shared" si="169"/>
        <v>0</v>
      </c>
      <c r="X220">
        <f t="shared" si="170"/>
        <v>0</v>
      </c>
      <c r="Y220">
        <f t="shared" si="171"/>
        <v>0</v>
      </c>
      <c r="Z220">
        <f t="shared" si="172"/>
        <v>0</v>
      </c>
      <c r="AA220">
        <f t="shared" si="173"/>
        <v>0</v>
      </c>
      <c r="AB220">
        <f t="shared" si="174"/>
        <v>0</v>
      </c>
      <c r="AC220">
        <f t="shared" si="175"/>
        <v>0</v>
      </c>
      <c r="AD220">
        <f t="shared" si="176"/>
        <v>0</v>
      </c>
      <c r="AE220">
        <f t="shared" si="177"/>
        <v>0</v>
      </c>
      <c r="AF220">
        <f t="shared" si="178"/>
        <v>0</v>
      </c>
      <c r="AG220">
        <f t="shared" si="179"/>
        <v>0</v>
      </c>
      <c r="AH220">
        <f t="shared" si="180"/>
        <v>0</v>
      </c>
      <c r="AI220">
        <f t="shared" si="181"/>
        <v>65800</v>
      </c>
      <c r="AJ220">
        <f t="shared" si="182"/>
        <v>0</v>
      </c>
      <c r="AK220">
        <f t="shared" si="183"/>
        <v>0</v>
      </c>
      <c r="AL220">
        <f t="shared" si="184"/>
        <v>0</v>
      </c>
      <c r="AM220">
        <f t="shared" si="185"/>
        <v>0</v>
      </c>
      <c r="AN220">
        <f t="shared" si="186"/>
        <v>0</v>
      </c>
      <c r="AO220">
        <f t="shared" si="187"/>
        <v>0</v>
      </c>
      <c r="AP220">
        <f t="shared" si="188"/>
        <v>0</v>
      </c>
      <c r="AQ220">
        <f t="shared" si="189"/>
        <v>0</v>
      </c>
      <c r="AR220">
        <f t="shared" si="190"/>
        <v>0</v>
      </c>
      <c r="AS220">
        <f t="shared" si="191"/>
        <v>0</v>
      </c>
      <c r="AT220">
        <f t="shared" si="192"/>
        <v>0</v>
      </c>
    </row>
    <row r="221" spans="2:46" ht="30">
      <c r="B221" s="1" t="s">
        <v>257</v>
      </c>
      <c r="C221" s="1">
        <v>500000</v>
      </c>
      <c r="D221" s="1" t="s">
        <v>26</v>
      </c>
      <c r="E221" s="1" t="s">
        <v>205</v>
      </c>
      <c r="F221" s="1">
        <v>1</v>
      </c>
      <c r="G221" s="6" t="s">
        <v>881</v>
      </c>
      <c r="H221" t="s">
        <v>882</v>
      </c>
      <c r="I221" t="s">
        <v>866</v>
      </c>
      <c r="J221">
        <f t="shared" si="158"/>
        <v>500000</v>
      </c>
      <c r="K221">
        <f t="shared" si="159"/>
        <v>1</v>
      </c>
      <c r="N221">
        <f t="shared" si="160"/>
        <v>0</v>
      </c>
      <c r="O221">
        <f t="shared" si="161"/>
        <v>0</v>
      </c>
      <c r="P221">
        <f t="shared" si="162"/>
        <v>0</v>
      </c>
      <c r="Q221">
        <f t="shared" si="163"/>
        <v>0</v>
      </c>
      <c r="R221">
        <f t="shared" si="164"/>
        <v>0</v>
      </c>
      <c r="S221">
        <f t="shared" si="165"/>
        <v>0</v>
      </c>
      <c r="T221">
        <f t="shared" si="166"/>
        <v>0</v>
      </c>
      <c r="U221">
        <f t="shared" si="167"/>
        <v>0</v>
      </c>
      <c r="V221">
        <f t="shared" si="168"/>
        <v>0</v>
      </c>
      <c r="W221">
        <f t="shared" si="169"/>
        <v>0</v>
      </c>
      <c r="X221">
        <f t="shared" si="170"/>
        <v>0</v>
      </c>
      <c r="Y221">
        <f t="shared" si="171"/>
        <v>0</v>
      </c>
      <c r="Z221">
        <f t="shared" si="172"/>
        <v>0</v>
      </c>
      <c r="AA221">
        <f t="shared" si="173"/>
        <v>0</v>
      </c>
      <c r="AB221">
        <f t="shared" si="174"/>
        <v>0</v>
      </c>
      <c r="AC221">
        <f t="shared" si="175"/>
        <v>0</v>
      </c>
      <c r="AD221">
        <f t="shared" si="176"/>
        <v>0</v>
      </c>
      <c r="AE221">
        <f t="shared" si="177"/>
        <v>0</v>
      </c>
      <c r="AF221">
        <f t="shared" si="178"/>
        <v>0</v>
      </c>
      <c r="AG221">
        <f t="shared" si="179"/>
        <v>0</v>
      </c>
      <c r="AH221">
        <f t="shared" si="180"/>
        <v>0</v>
      </c>
      <c r="AI221">
        <f t="shared" si="181"/>
        <v>0</v>
      </c>
      <c r="AJ221">
        <f t="shared" si="182"/>
        <v>500000</v>
      </c>
      <c r="AK221">
        <f t="shared" si="183"/>
        <v>0</v>
      </c>
      <c r="AL221">
        <f t="shared" si="184"/>
        <v>0</v>
      </c>
      <c r="AM221">
        <f t="shared" si="185"/>
        <v>0</v>
      </c>
      <c r="AN221">
        <f t="shared" si="186"/>
        <v>0</v>
      </c>
      <c r="AO221">
        <f t="shared" si="187"/>
        <v>0</v>
      </c>
      <c r="AP221">
        <f t="shared" si="188"/>
        <v>0</v>
      </c>
      <c r="AQ221">
        <f t="shared" si="189"/>
        <v>0</v>
      </c>
      <c r="AR221">
        <f t="shared" si="190"/>
        <v>0</v>
      </c>
      <c r="AS221">
        <f t="shared" si="191"/>
        <v>0</v>
      </c>
      <c r="AT221">
        <f t="shared" si="192"/>
        <v>0</v>
      </c>
    </row>
    <row r="222" spans="2:46" ht="30">
      <c r="B222" s="1" t="s">
        <v>258</v>
      </c>
      <c r="C222" s="1">
        <v>451900</v>
      </c>
      <c r="D222" s="1" t="s">
        <v>259</v>
      </c>
      <c r="E222" s="1" t="s">
        <v>205</v>
      </c>
      <c r="F222" s="1">
        <v>1</v>
      </c>
      <c r="G222" s="6" t="s">
        <v>867</v>
      </c>
      <c r="H222" s="6" t="s">
        <v>868</v>
      </c>
      <c r="I222" s="6" t="s">
        <v>866</v>
      </c>
      <c r="J222">
        <f t="shared" si="158"/>
        <v>451900</v>
      </c>
      <c r="K222">
        <f t="shared" si="159"/>
        <v>1</v>
      </c>
      <c r="N222">
        <f t="shared" si="160"/>
        <v>0</v>
      </c>
      <c r="O222">
        <f t="shared" si="161"/>
        <v>0</v>
      </c>
      <c r="P222">
        <f t="shared" si="162"/>
        <v>0</v>
      </c>
      <c r="Q222">
        <f t="shared" si="163"/>
        <v>0</v>
      </c>
      <c r="R222">
        <f t="shared" si="164"/>
        <v>0</v>
      </c>
      <c r="S222">
        <f t="shared" si="165"/>
        <v>0</v>
      </c>
      <c r="T222">
        <f t="shared" si="166"/>
        <v>0</v>
      </c>
      <c r="U222">
        <f t="shared" si="167"/>
        <v>0</v>
      </c>
      <c r="V222">
        <f t="shared" si="168"/>
        <v>0</v>
      </c>
      <c r="W222">
        <f t="shared" si="169"/>
        <v>0</v>
      </c>
      <c r="X222">
        <f t="shared" si="170"/>
        <v>0</v>
      </c>
      <c r="Y222">
        <f t="shared" si="171"/>
        <v>0</v>
      </c>
      <c r="Z222">
        <f t="shared" si="172"/>
        <v>0</v>
      </c>
      <c r="AA222">
        <f t="shared" si="173"/>
        <v>0</v>
      </c>
      <c r="AB222">
        <f t="shared" si="174"/>
        <v>0</v>
      </c>
      <c r="AC222">
        <f t="shared" si="175"/>
        <v>0</v>
      </c>
      <c r="AD222">
        <f t="shared" si="176"/>
        <v>0</v>
      </c>
      <c r="AE222">
        <f t="shared" si="177"/>
        <v>0</v>
      </c>
      <c r="AF222">
        <f t="shared" si="178"/>
        <v>0</v>
      </c>
      <c r="AG222">
        <f t="shared" si="179"/>
        <v>0</v>
      </c>
      <c r="AH222">
        <f t="shared" si="180"/>
        <v>0</v>
      </c>
      <c r="AI222">
        <f t="shared" si="181"/>
        <v>0</v>
      </c>
      <c r="AJ222">
        <f t="shared" si="182"/>
        <v>0</v>
      </c>
      <c r="AK222">
        <f t="shared" si="183"/>
        <v>451900</v>
      </c>
      <c r="AL222">
        <f t="shared" si="184"/>
        <v>0</v>
      </c>
      <c r="AM222">
        <f t="shared" si="185"/>
        <v>0</v>
      </c>
      <c r="AN222">
        <f t="shared" si="186"/>
        <v>0</v>
      </c>
      <c r="AO222">
        <f t="shared" si="187"/>
        <v>0</v>
      </c>
      <c r="AP222">
        <f t="shared" si="188"/>
        <v>0</v>
      </c>
      <c r="AQ222">
        <f t="shared" si="189"/>
        <v>0</v>
      </c>
      <c r="AR222">
        <f t="shared" si="190"/>
        <v>0</v>
      </c>
      <c r="AS222">
        <f t="shared" si="191"/>
        <v>0</v>
      </c>
      <c r="AT222">
        <f t="shared" si="192"/>
        <v>0</v>
      </c>
    </row>
    <row r="223" spans="2:46">
      <c r="B223" s="1" t="s">
        <v>260</v>
      </c>
      <c r="C223" s="1">
        <v>200000</v>
      </c>
      <c r="D223" s="1" t="s">
        <v>10</v>
      </c>
      <c r="E223" s="1" t="s">
        <v>205</v>
      </c>
      <c r="F223" s="1">
        <v>1</v>
      </c>
      <c r="G223" s="6" t="s">
        <v>886</v>
      </c>
      <c r="H223" s="6" t="s">
        <v>887</v>
      </c>
      <c r="I223" s="6" t="s">
        <v>866</v>
      </c>
      <c r="J223">
        <f t="shared" si="158"/>
        <v>200000</v>
      </c>
      <c r="K223">
        <f t="shared" si="159"/>
        <v>1</v>
      </c>
      <c r="N223">
        <f t="shared" si="160"/>
        <v>0</v>
      </c>
      <c r="O223">
        <f t="shared" si="161"/>
        <v>0</v>
      </c>
      <c r="P223">
        <f t="shared" si="162"/>
        <v>0</v>
      </c>
      <c r="Q223">
        <f t="shared" si="163"/>
        <v>0</v>
      </c>
      <c r="R223">
        <f t="shared" si="164"/>
        <v>0</v>
      </c>
      <c r="S223">
        <f t="shared" si="165"/>
        <v>0</v>
      </c>
      <c r="T223">
        <f t="shared" si="166"/>
        <v>0</v>
      </c>
      <c r="U223">
        <f t="shared" si="167"/>
        <v>0</v>
      </c>
      <c r="V223">
        <f t="shared" si="168"/>
        <v>0</v>
      </c>
      <c r="W223">
        <f t="shared" si="169"/>
        <v>0</v>
      </c>
      <c r="X223">
        <f t="shared" si="170"/>
        <v>0</v>
      </c>
      <c r="Y223">
        <f t="shared" si="171"/>
        <v>0</v>
      </c>
      <c r="Z223">
        <f t="shared" si="172"/>
        <v>0</v>
      </c>
      <c r="AA223">
        <f t="shared" si="173"/>
        <v>0</v>
      </c>
      <c r="AB223">
        <f t="shared" si="174"/>
        <v>0</v>
      </c>
      <c r="AC223">
        <f t="shared" si="175"/>
        <v>0</v>
      </c>
      <c r="AD223">
        <f t="shared" si="176"/>
        <v>0</v>
      </c>
      <c r="AE223">
        <f t="shared" si="177"/>
        <v>0</v>
      </c>
      <c r="AF223">
        <f t="shared" si="178"/>
        <v>0</v>
      </c>
      <c r="AG223">
        <f t="shared" si="179"/>
        <v>0</v>
      </c>
      <c r="AH223">
        <f t="shared" si="180"/>
        <v>0</v>
      </c>
      <c r="AI223">
        <f t="shared" si="181"/>
        <v>0</v>
      </c>
      <c r="AJ223">
        <f t="shared" si="182"/>
        <v>0</v>
      </c>
      <c r="AK223">
        <f t="shared" si="183"/>
        <v>0</v>
      </c>
      <c r="AL223">
        <f t="shared" si="184"/>
        <v>200000</v>
      </c>
      <c r="AM223">
        <f t="shared" si="185"/>
        <v>0</v>
      </c>
      <c r="AN223">
        <f t="shared" si="186"/>
        <v>0</v>
      </c>
      <c r="AO223">
        <f t="shared" si="187"/>
        <v>0</v>
      </c>
      <c r="AP223">
        <f t="shared" si="188"/>
        <v>0</v>
      </c>
      <c r="AQ223">
        <f t="shared" si="189"/>
        <v>0</v>
      </c>
      <c r="AR223">
        <f t="shared" si="190"/>
        <v>0</v>
      </c>
      <c r="AS223">
        <f t="shared" si="191"/>
        <v>0</v>
      </c>
      <c r="AT223">
        <f t="shared" si="192"/>
        <v>0</v>
      </c>
    </row>
    <row r="224" spans="2:46">
      <c r="B224" s="1" t="s">
        <v>261</v>
      </c>
      <c r="C224" s="1">
        <v>184382</v>
      </c>
      <c r="D224" s="1" t="s">
        <v>262</v>
      </c>
      <c r="E224" s="1" t="s">
        <v>205</v>
      </c>
      <c r="F224" s="1">
        <v>1</v>
      </c>
      <c r="G224" s="6" t="s">
        <v>879</v>
      </c>
      <c r="H224" t="s">
        <v>880</v>
      </c>
      <c r="I224" t="s">
        <v>866</v>
      </c>
      <c r="J224">
        <f t="shared" si="158"/>
        <v>184382</v>
      </c>
      <c r="K224">
        <f t="shared" si="159"/>
        <v>1</v>
      </c>
      <c r="N224">
        <f t="shared" si="160"/>
        <v>0</v>
      </c>
      <c r="O224">
        <f t="shared" si="161"/>
        <v>0</v>
      </c>
      <c r="P224">
        <f t="shared" si="162"/>
        <v>0</v>
      </c>
      <c r="Q224">
        <f t="shared" si="163"/>
        <v>0</v>
      </c>
      <c r="R224">
        <f t="shared" si="164"/>
        <v>0</v>
      </c>
      <c r="S224">
        <f t="shared" si="165"/>
        <v>0</v>
      </c>
      <c r="T224">
        <f t="shared" si="166"/>
        <v>0</v>
      </c>
      <c r="U224">
        <f t="shared" si="167"/>
        <v>0</v>
      </c>
      <c r="V224">
        <f t="shared" si="168"/>
        <v>0</v>
      </c>
      <c r="W224">
        <f t="shared" si="169"/>
        <v>0</v>
      </c>
      <c r="X224">
        <f t="shared" si="170"/>
        <v>0</v>
      </c>
      <c r="Y224">
        <f t="shared" si="171"/>
        <v>0</v>
      </c>
      <c r="Z224">
        <f t="shared" si="172"/>
        <v>0</v>
      </c>
      <c r="AA224">
        <f t="shared" si="173"/>
        <v>0</v>
      </c>
      <c r="AB224">
        <f t="shared" si="174"/>
        <v>0</v>
      </c>
      <c r="AC224">
        <f t="shared" si="175"/>
        <v>0</v>
      </c>
      <c r="AD224">
        <f t="shared" si="176"/>
        <v>0</v>
      </c>
      <c r="AE224">
        <f t="shared" si="177"/>
        <v>0</v>
      </c>
      <c r="AF224">
        <f t="shared" si="178"/>
        <v>0</v>
      </c>
      <c r="AG224">
        <f t="shared" si="179"/>
        <v>0</v>
      </c>
      <c r="AH224">
        <f t="shared" si="180"/>
        <v>0</v>
      </c>
      <c r="AI224">
        <f t="shared" si="181"/>
        <v>0</v>
      </c>
      <c r="AJ224">
        <f t="shared" si="182"/>
        <v>0</v>
      </c>
      <c r="AK224">
        <f t="shared" si="183"/>
        <v>0</v>
      </c>
      <c r="AL224">
        <f t="shared" si="184"/>
        <v>0</v>
      </c>
      <c r="AM224">
        <f t="shared" si="185"/>
        <v>184382</v>
      </c>
      <c r="AN224">
        <f t="shared" si="186"/>
        <v>0</v>
      </c>
      <c r="AO224">
        <f t="shared" si="187"/>
        <v>0</v>
      </c>
      <c r="AP224">
        <f t="shared" si="188"/>
        <v>0</v>
      </c>
      <c r="AQ224">
        <f t="shared" si="189"/>
        <v>0</v>
      </c>
      <c r="AR224">
        <f t="shared" si="190"/>
        <v>0</v>
      </c>
      <c r="AS224">
        <f t="shared" si="191"/>
        <v>0</v>
      </c>
      <c r="AT224">
        <f t="shared" si="192"/>
        <v>0</v>
      </c>
    </row>
    <row r="225" spans="2:46">
      <c r="B225" s="1" t="s">
        <v>263</v>
      </c>
      <c r="C225" s="1">
        <v>228869</v>
      </c>
      <c r="D225" s="1" t="s">
        <v>264</v>
      </c>
      <c r="E225" s="1" t="s">
        <v>205</v>
      </c>
      <c r="F225" s="1">
        <v>1</v>
      </c>
      <c r="G225" s="6" t="s">
        <v>858</v>
      </c>
      <c r="H225" s="6" t="s">
        <v>859</v>
      </c>
      <c r="I225" s="6" t="s">
        <v>866</v>
      </c>
      <c r="J225">
        <f t="shared" si="158"/>
        <v>228869</v>
      </c>
      <c r="K225">
        <f t="shared" si="159"/>
        <v>1</v>
      </c>
      <c r="N225">
        <f t="shared" si="160"/>
        <v>0</v>
      </c>
      <c r="O225">
        <f t="shared" si="161"/>
        <v>0</v>
      </c>
      <c r="P225">
        <f t="shared" si="162"/>
        <v>0</v>
      </c>
      <c r="Q225">
        <f t="shared" si="163"/>
        <v>0</v>
      </c>
      <c r="R225">
        <f t="shared" si="164"/>
        <v>0</v>
      </c>
      <c r="S225">
        <f t="shared" si="165"/>
        <v>0</v>
      </c>
      <c r="T225">
        <f t="shared" si="166"/>
        <v>0</v>
      </c>
      <c r="U225">
        <f t="shared" si="167"/>
        <v>0</v>
      </c>
      <c r="V225">
        <f t="shared" si="168"/>
        <v>0</v>
      </c>
      <c r="W225">
        <f t="shared" si="169"/>
        <v>228869</v>
      </c>
      <c r="X225">
        <f t="shared" si="170"/>
        <v>0</v>
      </c>
      <c r="Y225">
        <f t="shared" si="171"/>
        <v>0</v>
      </c>
      <c r="Z225">
        <f t="shared" si="172"/>
        <v>0</v>
      </c>
      <c r="AA225">
        <f t="shared" si="173"/>
        <v>0</v>
      </c>
      <c r="AB225">
        <f t="shared" si="174"/>
        <v>0</v>
      </c>
      <c r="AC225">
        <f t="shared" si="175"/>
        <v>0</v>
      </c>
      <c r="AD225">
        <f t="shared" si="176"/>
        <v>0</v>
      </c>
      <c r="AE225">
        <f t="shared" si="177"/>
        <v>0</v>
      </c>
      <c r="AF225">
        <f t="shared" si="178"/>
        <v>0</v>
      </c>
      <c r="AG225">
        <f t="shared" si="179"/>
        <v>0</v>
      </c>
      <c r="AH225">
        <f t="shared" si="180"/>
        <v>0</v>
      </c>
      <c r="AI225">
        <f t="shared" si="181"/>
        <v>0</v>
      </c>
      <c r="AJ225">
        <f t="shared" si="182"/>
        <v>0</v>
      </c>
      <c r="AK225">
        <f t="shared" si="183"/>
        <v>0</v>
      </c>
      <c r="AL225">
        <f t="shared" si="184"/>
        <v>0</v>
      </c>
      <c r="AM225">
        <f t="shared" si="185"/>
        <v>0</v>
      </c>
      <c r="AN225">
        <f t="shared" si="186"/>
        <v>0</v>
      </c>
      <c r="AO225">
        <f t="shared" si="187"/>
        <v>0</v>
      </c>
      <c r="AP225">
        <f t="shared" si="188"/>
        <v>0</v>
      </c>
      <c r="AQ225">
        <f t="shared" si="189"/>
        <v>0</v>
      </c>
      <c r="AR225">
        <f t="shared" si="190"/>
        <v>0</v>
      </c>
      <c r="AS225">
        <f t="shared" si="191"/>
        <v>0</v>
      </c>
      <c r="AT225">
        <f t="shared" si="192"/>
        <v>0</v>
      </c>
    </row>
    <row r="226" spans="2:46">
      <c r="B226" s="1" t="s">
        <v>265</v>
      </c>
      <c r="C226" s="1">
        <v>300000</v>
      </c>
      <c r="D226" s="1" t="s">
        <v>266</v>
      </c>
      <c r="E226" s="1" t="s">
        <v>205</v>
      </c>
      <c r="F226" s="1">
        <v>1</v>
      </c>
      <c r="G226" s="6" t="s">
        <v>888</v>
      </c>
      <c r="H226" t="s">
        <v>889</v>
      </c>
      <c r="I226" t="s">
        <v>177</v>
      </c>
      <c r="J226">
        <f t="shared" si="158"/>
        <v>0</v>
      </c>
      <c r="K226">
        <f t="shared" si="159"/>
        <v>0</v>
      </c>
      <c r="N226">
        <f t="shared" si="160"/>
        <v>0</v>
      </c>
      <c r="O226">
        <f t="shared" si="161"/>
        <v>0</v>
      </c>
      <c r="P226">
        <f t="shared" si="162"/>
        <v>300000</v>
      </c>
      <c r="Q226">
        <f t="shared" si="163"/>
        <v>1</v>
      </c>
      <c r="R226">
        <f t="shared" si="164"/>
        <v>0</v>
      </c>
      <c r="S226">
        <f t="shared" si="165"/>
        <v>0</v>
      </c>
      <c r="T226">
        <f t="shared" si="166"/>
        <v>0</v>
      </c>
      <c r="U226">
        <f t="shared" si="167"/>
        <v>0</v>
      </c>
      <c r="V226">
        <f t="shared" si="168"/>
        <v>0</v>
      </c>
      <c r="W226">
        <f t="shared" si="169"/>
        <v>0</v>
      </c>
      <c r="X226">
        <f t="shared" si="170"/>
        <v>0</v>
      </c>
      <c r="Y226">
        <f t="shared" si="171"/>
        <v>0</v>
      </c>
      <c r="Z226">
        <f t="shared" si="172"/>
        <v>0</v>
      </c>
      <c r="AA226">
        <f t="shared" si="173"/>
        <v>0</v>
      </c>
      <c r="AB226">
        <f t="shared" si="174"/>
        <v>300000</v>
      </c>
      <c r="AC226">
        <f t="shared" si="175"/>
        <v>0</v>
      </c>
      <c r="AD226">
        <f t="shared" si="176"/>
        <v>0</v>
      </c>
      <c r="AE226">
        <f t="shared" si="177"/>
        <v>0</v>
      </c>
      <c r="AF226">
        <f t="shared" si="178"/>
        <v>0</v>
      </c>
      <c r="AG226">
        <f t="shared" si="179"/>
        <v>0</v>
      </c>
      <c r="AH226">
        <f t="shared" si="180"/>
        <v>0</v>
      </c>
      <c r="AI226">
        <f t="shared" si="181"/>
        <v>0</v>
      </c>
      <c r="AJ226">
        <f t="shared" si="182"/>
        <v>0</v>
      </c>
      <c r="AK226">
        <f t="shared" si="183"/>
        <v>0</v>
      </c>
      <c r="AL226">
        <f t="shared" si="184"/>
        <v>0</v>
      </c>
      <c r="AM226">
        <f t="shared" si="185"/>
        <v>0</v>
      </c>
      <c r="AN226">
        <f t="shared" si="186"/>
        <v>0</v>
      </c>
      <c r="AO226">
        <f t="shared" si="187"/>
        <v>0</v>
      </c>
      <c r="AP226">
        <f t="shared" si="188"/>
        <v>0</v>
      </c>
      <c r="AQ226">
        <f t="shared" si="189"/>
        <v>0</v>
      </c>
      <c r="AR226">
        <f t="shared" si="190"/>
        <v>0</v>
      </c>
      <c r="AS226">
        <f t="shared" si="191"/>
        <v>0</v>
      </c>
      <c r="AT226">
        <f t="shared" si="192"/>
        <v>0</v>
      </c>
    </row>
    <row r="227" spans="2:46">
      <c r="B227" s="1" t="s">
        <v>267</v>
      </c>
      <c r="C227" s="1">
        <v>122161</v>
      </c>
      <c r="D227" s="1" t="s">
        <v>268</v>
      </c>
      <c r="E227" s="1" t="s">
        <v>205</v>
      </c>
      <c r="F227" s="1">
        <v>1</v>
      </c>
      <c r="G227" s="6" t="s">
        <v>873</v>
      </c>
      <c r="H227" t="s">
        <v>874</v>
      </c>
      <c r="I227" t="s">
        <v>177</v>
      </c>
      <c r="J227">
        <f t="shared" si="158"/>
        <v>0</v>
      </c>
      <c r="K227">
        <f t="shared" si="159"/>
        <v>0</v>
      </c>
      <c r="N227">
        <f t="shared" si="160"/>
        <v>0</v>
      </c>
      <c r="O227">
        <f t="shared" si="161"/>
        <v>0</v>
      </c>
      <c r="P227">
        <f t="shared" si="162"/>
        <v>122161</v>
      </c>
      <c r="Q227">
        <f t="shared" si="163"/>
        <v>1</v>
      </c>
      <c r="R227">
        <f t="shared" si="164"/>
        <v>0</v>
      </c>
      <c r="S227">
        <f t="shared" si="165"/>
        <v>0</v>
      </c>
      <c r="T227">
        <f t="shared" si="166"/>
        <v>0</v>
      </c>
      <c r="U227">
        <f t="shared" si="167"/>
        <v>0</v>
      </c>
      <c r="V227">
        <f t="shared" si="168"/>
        <v>0</v>
      </c>
      <c r="W227">
        <f t="shared" si="169"/>
        <v>0</v>
      </c>
      <c r="X227">
        <f t="shared" si="170"/>
        <v>0</v>
      </c>
      <c r="Y227">
        <f t="shared" si="171"/>
        <v>0</v>
      </c>
      <c r="Z227">
        <f t="shared" si="172"/>
        <v>0</v>
      </c>
      <c r="AA227">
        <f t="shared" si="173"/>
        <v>0</v>
      </c>
      <c r="AB227">
        <f t="shared" si="174"/>
        <v>0</v>
      </c>
      <c r="AC227">
        <f t="shared" si="175"/>
        <v>0</v>
      </c>
      <c r="AD227">
        <f t="shared" si="176"/>
        <v>0</v>
      </c>
      <c r="AE227">
        <f t="shared" si="177"/>
        <v>0</v>
      </c>
      <c r="AF227">
        <f t="shared" si="178"/>
        <v>0</v>
      </c>
      <c r="AG227">
        <f t="shared" si="179"/>
        <v>0</v>
      </c>
      <c r="AH227">
        <f t="shared" si="180"/>
        <v>0</v>
      </c>
      <c r="AI227">
        <f t="shared" si="181"/>
        <v>0</v>
      </c>
      <c r="AJ227">
        <f t="shared" si="182"/>
        <v>0</v>
      </c>
      <c r="AK227">
        <f t="shared" si="183"/>
        <v>0</v>
      </c>
      <c r="AL227">
        <f t="shared" si="184"/>
        <v>0</v>
      </c>
      <c r="AM227">
        <f t="shared" si="185"/>
        <v>0</v>
      </c>
      <c r="AN227">
        <f t="shared" si="186"/>
        <v>122161</v>
      </c>
      <c r="AO227">
        <f t="shared" si="187"/>
        <v>0</v>
      </c>
      <c r="AP227">
        <f t="shared" si="188"/>
        <v>0</v>
      </c>
      <c r="AQ227">
        <f t="shared" si="189"/>
        <v>0</v>
      </c>
      <c r="AR227">
        <f t="shared" si="190"/>
        <v>0</v>
      </c>
      <c r="AS227">
        <f t="shared" si="191"/>
        <v>0</v>
      </c>
      <c r="AT227">
        <f t="shared" si="192"/>
        <v>0</v>
      </c>
    </row>
    <row r="228" spans="2:46">
      <c r="B228" s="1" t="s">
        <v>269</v>
      </c>
      <c r="C228" s="1">
        <v>160870</v>
      </c>
      <c r="D228" s="1" t="s">
        <v>270</v>
      </c>
      <c r="E228" s="1" t="s">
        <v>205</v>
      </c>
      <c r="F228" s="1">
        <v>1</v>
      </c>
      <c r="G228" s="6" t="s">
        <v>894</v>
      </c>
      <c r="H228" s="6" t="s">
        <v>900</v>
      </c>
      <c r="I228" s="6" t="s">
        <v>866</v>
      </c>
      <c r="J228">
        <f t="shared" si="158"/>
        <v>160870</v>
      </c>
      <c r="K228">
        <f t="shared" si="159"/>
        <v>1</v>
      </c>
      <c r="N228">
        <f t="shared" si="160"/>
        <v>0</v>
      </c>
      <c r="O228">
        <f t="shared" si="161"/>
        <v>0</v>
      </c>
      <c r="P228">
        <f t="shared" si="162"/>
        <v>0</v>
      </c>
      <c r="Q228">
        <f t="shared" si="163"/>
        <v>0</v>
      </c>
      <c r="R228">
        <f t="shared" si="164"/>
        <v>0</v>
      </c>
      <c r="S228">
        <f t="shared" si="165"/>
        <v>0</v>
      </c>
      <c r="T228">
        <f t="shared" si="166"/>
        <v>0</v>
      </c>
      <c r="U228">
        <f t="shared" si="167"/>
        <v>0</v>
      </c>
      <c r="V228">
        <f t="shared" si="168"/>
        <v>0</v>
      </c>
      <c r="W228">
        <f t="shared" si="169"/>
        <v>0</v>
      </c>
      <c r="X228">
        <f t="shared" si="170"/>
        <v>0</v>
      </c>
      <c r="Y228">
        <f t="shared" si="171"/>
        <v>160870</v>
      </c>
      <c r="Z228">
        <f t="shared" si="172"/>
        <v>0</v>
      </c>
      <c r="AA228">
        <f t="shared" si="173"/>
        <v>0</v>
      </c>
      <c r="AB228">
        <f t="shared" si="174"/>
        <v>0</v>
      </c>
      <c r="AC228">
        <f t="shared" si="175"/>
        <v>0</v>
      </c>
      <c r="AD228">
        <f t="shared" si="176"/>
        <v>0</v>
      </c>
      <c r="AE228">
        <f t="shared" si="177"/>
        <v>0</v>
      </c>
      <c r="AF228">
        <f t="shared" si="178"/>
        <v>0</v>
      </c>
      <c r="AG228">
        <f t="shared" si="179"/>
        <v>0</v>
      </c>
      <c r="AH228">
        <f t="shared" si="180"/>
        <v>0</v>
      </c>
      <c r="AI228">
        <f t="shared" si="181"/>
        <v>0</v>
      </c>
      <c r="AJ228">
        <f t="shared" si="182"/>
        <v>0</v>
      </c>
      <c r="AK228">
        <f t="shared" si="183"/>
        <v>0</v>
      </c>
      <c r="AL228">
        <f t="shared" si="184"/>
        <v>0</v>
      </c>
      <c r="AM228">
        <f t="shared" si="185"/>
        <v>0</v>
      </c>
      <c r="AN228">
        <f t="shared" si="186"/>
        <v>0</v>
      </c>
      <c r="AO228">
        <f t="shared" si="187"/>
        <v>0</v>
      </c>
      <c r="AP228">
        <f t="shared" si="188"/>
        <v>0</v>
      </c>
      <c r="AQ228">
        <f t="shared" si="189"/>
        <v>0</v>
      </c>
      <c r="AR228">
        <f t="shared" si="190"/>
        <v>0</v>
      </c>
      <c r="AS228">
        <f t="shared" si="191"/>
        <v>0</v>
      </c>
      <c r="AT228">
        <f t="shared" si="192"/>
        <v>0</v>
      </c>
    </row>
    <row r="229" spans="2:46">
      <c r="B229" s="1" t="s">
        <v>271</v>
      </c>
      <c r="C229" s="1">
        <v>6369</v>
      </c>
      <c r="D229" s="1" t="s">
        <v>272</v>
      </c>
      <c r="E229" s="1" t="s">
        <v>205</v>
      </c>
      <c r="F229" s="1">
        <v>1</v>
      </c>
      <c r="G229" s="6" t="s">
        <v>890</v>
      </c>
      <c r="H229" s="6" t="s">
        <v>891</v>
      </c>
      <c r="I229" s="6" t="s">
        <v>866</v>
      </c>
      <c r="J229">
        <f t="shared" si="158"/>
        <v>6369</v>
      </c>
      <c r="K229">
        <f t="shared" si="159"/>
        <v>1</v>
      </c>
      <c r="N229">
        <f t="shared" si="160"/>
        <v>0</v>
      </c>
      <c r="O229">
        <f t="shared" si="161"/>
        <v>0</v>
      </c>
      <c r="P229">
        <f t="shared" si="162"/>
        <v>0</v>
      </c>
      <c r="Q229">
        <f t="shared" si="163"/>
        <v>0</v>
      </c>
      <c r="R229">
        <f t="shared" si="164"/>
        <v>0</v>
      </c>
      <c r="S229">
        <f t="shared" si="165"/>
        <v>0</v>
      </c>
      <c r="T229">
        <f t="shared" si="166"/>
        <v>0</v>
      </c>
      <c r="U229">
        <f t="shared" si="167"/>
        <v>6369</v>
      </c>
      <c r="V229">
        <f t="shared" si="168"/>
        <v>0</v>
      </c>
      <c r="W229">
        <f t="shared" si="169"/>
        <v>0</v>
      </c>
      <c r="X229">
        <f t="shared" si="170"/>
        <v>0</v>
      </c>
      <c r="Y229">
        <f t="shared" si="171"/>
        <v>0</v>
      </c>
      <c r="Z229">
        <f t="shared" si="172"/>
        <v>0</v>
      </c>
      <c r="AA229">
        <f t="shared" si="173"/>
        <v>0</v>
      </c>
      <c r="AB229">
        <f t="shared" si="174"/>
        <v>0</v>
      </c>
      <c r="AC229">
        <f t="shared" si="175"/>
        <v>0</v>
      </c>
      <c r="AD229">
        <f t="shared" si="176"/>
        <v>0</v>
      </c>
      <c r="AE229">
        <f t="shared" si="177"/>
        <v>0</v>
      </c>
      <c r="AF229">
        <f t="shared" si="178"/>
        <v>0</v>
      </c>
      <c r="AG229">
        <f t="shared" si="179"/>
        <v>0</v>
      </c>
      <c r="AH229">
        <f t="shared" si="180"/>
        <v>0</v>
      </c>
      <c r="AI229">
        <f t="shared" si="181"/>
        <v>0</v>
      </c>
      <c r="AJ229">
        <f t="shared" si="182"/>
        <v>0</v>
      </c>
      <c r="AK229">
        <f t="shared" si="183"/>
        <v>0</v>
      </c>
      <c r="AL229">
        <f t="shared" si="184"/>
        <v>0</v>
      </c>
      <c r="AM229">
        <f t="shared" si="185"/>
        <v>0</v>
      </c>
      <c r="AN229">
        <f t="shared" si="186"/>
        <v>0</v>
      </c>
      <c r="AO229">
        <f t="shared" si="187"/>
        <v>0</v>
      </c>
      <c r="AP229">
        <f t="shared" si="188"/>
        <v>0</v>
      </c>
      <c r="AQ229">
        <f t="shared" si="189"/>
        <v>0</v>
      </c>
      <c r="AR229">
        <f t="shared" si="190"/>
        <v>0</v>
      </c>
      <c r="AS229">
        <f t="shared" si="191"/>
        <v>0</v>
      </c>
      <c r="AT229">
        <f t="shared" si="192"/>
        <v>0</v>
      </c>
    </row>
    <row r="230" spans="2:46">
      <c r="B230" s="1" t="s">
        <v>273</v>
      </c>
      <c r="C230" s="1">
        <v>50000</v>
      </c>
      <c r="D230" s="1" t="s">
        <v>8</v>
      </c>
      <c r="E230" s="1" t="s">
        <v>205</v>
      </c>
      <c r="F230" s="1">
        <v>1</v>
      </c>
      <c r="G230" s="6" t="s">
        <v>879</v>
      </c>
      <c r="H230" t="s">
        <v>880</v>
      </c>
      <c r="I230" t="s">
        <v>866</v>
      </c>
      <c r="J230">
        <f t="shared" si="158"/>
        <v>50000</v>
      </c>
      <c r="K230">
        <f t="shared" si="159"/>
        <v>1</v>
      </c>
      <c r="N230">
        <f t="shared" si="160"/>
        <v>0</v>
      </c>
      <c r="O230">
        <f t="shared" si="161"/>
        <v>0</v>
      </c>
      <c r="P230">
        <f t="shared" si="162"/>
        <v>0</v>
      </c>
      <c r="Q230">
        <f t="shared" si="163"/>
        <v>0</v>
      </c>
      <c r="R230">
        <f t="shared" si="164"/>
        <v>0</v>
      </c>
      <c r="S230">
        <f t="shared" si="165"/>
        <v>0</v>
      </c>
      <c r="T230">
        <f t="shared" si="166"/>
        <v>0</v>
      </c>
      <c r="U230">
        <f t="shared" si="167"/>
        <v>0</v>
      </c>
      <c r="V230">
        <f t="shared" si="168"/>
        <v>0</v>
      </c>
      <c r="W230">
        <f t="shared" si="169"/>
        <v>0</v>
      </c>
      <c r="X230">
        <f t="shared" si="170"/>
        <v>0</v>
      </c>
      <c r="Y230">
        <f t="shared" si="171"/>
        <v>0</v>
      </c>
      <c r="Z230">
        <f t="shared" si="172"/>
        <v>0</v>
      </c>
      <c r="AA230">
        <f t="shared" si="173"/>
        <v>0</v>
      </c>
      <c r="AB230">
        <f t="shared" si="174"/>
        <v>0</v>
      </c>
      <c r="AC230">
        <f t="shared" si="175"/>
        <v>0</v>
      </c>
      <c r="AD230">
        <f t="shared" si="176"/>
        <v>0</v>
      </c>
      <c r="AE230">
        <f t="shared" si="177"/>
        <v>0</v>
      </c>
      <c r="AF230">
        <f t="shared" si="178"/>
        <v>0</v>
      </c>
      <c r="AG230">
        <f t="shared" si="179"/>
        <v>0</v>
      </c>
      <c r="AH230">
        <f t="shared" si="180"/>
        <v>0</v>
      </c>
      <c r="AI230">
        <f t="shared" si="181"/>
        <v>0</v>
      </c>
      <c r="AJ230">
        <f t="shared" si="182"/>
        <v>0</v>
      </c>
      <c r="AK230">
        <f t="shared" si="183"/>
        <v>0</v>
      </c>
      <c r="AL230">
        <f t="shared" si="184"/>
        <v>0</v>
      </c>
      <c r="AM230">
        <f t="shared" si="185"/>
        <v>50000</v>
      </c>
      <c r="AN230">
        <f t="shared" si="186"/>
        <v>0</v>
      </c>
      <c r="AO230">
        <f t="shared" si="187"/>
        <v>0</v>
      </c>
      <c r="AP230">
        <f t="shared" si="188"/>
        <v>0</v>
      </c>
      <c r="AQ230">
        <f t="shared" si="189"/>
        <v>0</v>
      </c>
      <c r="AR230">
        <f t="shared" si="190"/>
        <v>0</v>
      </c>
      <c r="AS230">
        <f t="shared" si="191"/>
        <v>0</v>
      </c>
      <c r="AT230">
        <f t="shared" si="192"/>
        <v>0</v>
      </c>
    </row>
    <row r="231" spans="2:46" ht="30">
      <c r="B231" s="1" t="s">
        <v>274</v>
      </c>
      <c r="C231" s="1">
        <v>30000</v>
      </c>
      <c r="D231" s="1" t="s">
        <v>250</v>
      </c>
      <c r="E231" s="1" t="s">
        <v>205</v>
      </c>
      <c r="F231" s="1">
        <v>1</v>
      </c>
      <c r="G231" s="6" t="s">
        <v>884</v>
      </c>
      <c r="H231" t="s">
        <v>885</v>
      </c>
      <c r="I231" t="s">
        <v>866</v>
      </c>
      <c r="J231">
        <f t="shared" si="158"/>
        <v>30000</v>
      </c>
      <c r="K231">
        <f t="shared" si="159"/>
        <v>1</v>
      </c>
      <c r="N231">
        <f t="shared" si="160"/>
        <v>0</v>
      </c>
      <c r="O231">
        <f t="shared" si="161"/>
        <v>0</v>
      </c>
      <c r="P231">
        <f t="shared" si="162"/>
        <v>0</v>
      </c>
      <c r="Q231">
        <f t="shared" si="163"/>
        <v>0</v>
      </c>
      <c r="R231">
        <f t="shared" si="164"/>
        <v>0</v>
      </c>
      <c r="S231">
        <f t="shared" si="165"/>
        <v>0</v>
      </c>
      <c r="T231">
        <f t="shared" si="166"/>
        <v>0</v>
      </c>
      <c r="U231">
        <f t="shared" si="167"/>
        <v>0</v>
      </c>
      <c r="V231">
        <f t="shared" si="168"/>
        <v>0</v>
      </c>
      <c r="W231">
        <f t="shared" si="169"/>
        <v>0</v>
      </c>
      <c r="X231">
        <f t="shared" si="170"/>
        <v>0</v>
      </c>
      <c r="Y231">
        <f t="shared" si="171"/>
        <v>0</v>
      </c>
      <c r="Z231">
        <f t="shared" si="172"/>
        <v>0</v>
      </c>
      <c r="AA231">
        <f t="shared" si="173"/>
        <v>0</v>
      </c>
      <c r="AB231">
        <f t="shared" si="174"/>
        <v>0</v>
      </c>
      <c r="AC231">
        <f t="shared" si="175"/>
        <v>0</v>
      </c>
      <c r="AD231">
        <f t="shared" si="176"/>
        <v>30000</v>
      </c>
      <c r="AE231">
        <f t="shared" si="177"/>
        <v>0</v>
      </c>
      <c r="AF231">
        <f t="shared" si="178"/>
        <v>0</v>
      </c>
      <c r="AG231">
        <f t="shared" si="179"/>
        <v>0</v>
      </c>
      <c r="AH231">
        <f t="shared" si="180"/>
        <v>0</v>
      </c>
      <c r="AI231">
        <f t="shared" si="181"/>
        <v>0</v>
      </c>
      <c r="AJ231">
        <f t="shared" si="182"/>
        <v>0</v>
      </c>
      <c r="AK231">
        <f t="shared" si="183"/>
        <v>0</v>
      </c>
      <c r="AL231">
        <f t="shared" si="184"/>
        <v>0</v>
      </c>
      <c r="AM231">
        <f t="shared" si="185"/>
        <v>0</v>
      </c>
      <c r="AN231">
        <f t="shared" si="186"/>
        <v>0</v>
      </c>
      <c r="AO231">
        <f t="shared" si="187"/>
        <v>0</v>
      </c>
      <c r="AP231">
        <f t="shared" si="188"/>
        <v>0</v>
      </c>
      <c r="AQ231">
        <f t="shared" si="189"/>
        <v>0</v>
      </c>
      <c r="AR231">
        <f t="shared" si="190"/>
        <v>0</v>
      </c>
      <c r="AS231">
        <f t="shared" si="191"/>
        <v>0</v>
      </c>
      <c r="AT231">
        <f t="shared" si="192"/>
        <v>0</v>
      </c>
    </row>
    <row r="232" spans="2:46">
      <c r="B232" s="1" t="s">
        <v>275</v>
      </c>
      <c r="C232" s="18">
        <v>88462</v>
      </c>
      <c r="D232" s="3">
        <v>88462</v>
      </c>
      <c r="E232" s="1" t="s">
        <v>205</v>
      </c>
      <c r="F232" s="1">
        <v>1</v>
      </c>
      <c r="G232" s="6" t="s">
        <v>909</v>
      </c>
      <c r="H232" t="s">
        <v>910</v>
      </c>
      <c r="I232" t="s">
        <v>177</v>
      </c>
      <c r="J232">
        <f t="shared" si="158"/>
        <v>0</v>
      </c>
      <c r="K232">
        <f t="shared" si="159"/>
        <v>0</v>
      </c>
      <c r="N232">
        <f t="shared" si="160"/>
        <v>0</v>
      </c>
      <c r="O232">
        <f t="shared" si="161"/>
        <v>0</v>
      </c>
      <c r="P232">
        <f t="shared" si="162"/>
        <v>88462</v>
      </c>
      <c r="Q232">
        <f t="shared" si="163"/>
        <v>1</v>
      </c>
      <c r="R232">
        <f t="shared" si="164"/>
        <v>0</v>
      </c>
      <c r="S232">
        <f t="shared" si="165"/>
        <v>0</v>
      </c>
      <c r="T232">
        <f t="shared" si="166"/>
        <v>0</v>
      </c>
      <c r="U232">
        <f t="shared" si="167"/>
        <v>0</v>
      </c>
      <c r="V232">
        <f t="shared" si="168"/>
        <v>0</v>
      </c>
      <c r="W232">
        <f t="shared" si="169"/>
        <v>0</v>
      </c>
      <c r="X232">
        <f t="shared" si="170"/>
        <v>0</v>
      </c>
      <c r="Y232">
        <f t="shared" si="171"/>
        <v>0</v>
      </c>
      <c r="Z232">
        <f t="shared" si="172"/>
        <v>0</v>
      </c>
      <c r="AA232">
        <f t="shared" si="173"/>
        <v>0</v>
      </c>
      <c r="AB232">
        <f t="shared" si="174"/>
        <v>0</v>
      </c>
      <c r="AC232">
        <f t="shared" si="175"/>
        <v>0</v>
      </c>
      <c r="AD232">
        <f t="shared" si="176"/>
        <v>0</v>
      </c>
      <c r="AE232">
        <f t="shared" si="177"/>
        <v>0</v>
      </c>
      <c r="AF232">
        <f t="shared" si="178"/>
        <v>0</v>
      </c>
      <c r="AG232">
        <f t="shared" si="179"/>
        <v>0</v>
      </c>
      <c r="AH232">
        <f t="shared" si="180"/>
        <v>0</v>
      </c>
      <c r="AI232">
        <f t="shared" si="181"/>
        <v>0</v>
      </c>
      <c r="AJ232">
        <f t="shared" si="182"/>
        <v>0</v>
      </c>
      <c r="AK232">
        <f t="shared" si="183"/>
        <v>0</v>
      </c>
      <c r="AL232">
        <f t="shared" si="184"/>
        <v>0</v>
      </c>
      <c r="AM232">
        <f t="shared" si="185"/>
        <v>0</v>
      </c>
      <c r="AN232">
        <f t="shared" si="186"/>
        <v>0</v>
      </c>
      <c r="AO232">
        <f t="shared" si="187"/>
        <v>88462</v>
      </c>
      <c r="AP232">
        <f t="shared" si="188"/>
        <v>0</v>
      </c>
      <c r="AQ232">
        <f t="shared" si="189"/>
        <v>0</v>
      </c>
      <c r="AR232">
        <f t="shared" si="190"/>
        <v>0</v>
      </c>
      <c r="AS232">
        <f t="shared" si="191"/>
        <v>0</v>
      </c>
      <c r="AT232">
        <f t="shared" si="192"/>
        <v>0</v>
      </c>
    </row>
    <row r="233" spans="2:46">
      <c r="B233" s="1" t="s">
        <v>276</v>
      </c>
      <c r="C233" s="18">
        <v>500000</v>
      </c>
      <c r="D233" s="3">
        <v>500000</v>
      </c>
      <c r="E233" s="1" t="s">
        <v>205</v>
      </c>
      <c r="F233" s="1">
        <v>2</v>
      </c>
      <c r="G233" s="6" t="s">
        <v>864</v>
      </c>
      <c r="H233" t="s">
        <v>865</v>
      </c>
      <c r="I233" t="s">
        <v>866</v>
      </c>
      <c r="J233">
        <f t="shared" si="158"/>
        <v>500000</v>
      </c>
      <c r="K233">
        <f t="shared" si="159"/>
        <v>1</v>
      </c>
      <c r="N233">
        <f t="shared" si="160"/>
        <v>0</v>
      </c>
      <c r="O233">
        <f t="shared" si="161"/>
        <v>0</v>
      </c>
      <c r="P233">
        <f t="shared" si="162"/>
        <v>0</v>
      </c>
      <c r="Q233">
        <f t="shared" si="163"/>
        <v>0</v>
      </c>
      <c r="R233">
        <f t="shared" si="164"/>
        <v>0</v>
      </c>
      <c r="S233">
        <f t="shared" si="165"/>
        <v>0</v>
      </c>
      <c r="T233">
        <f t="shared" si="166"/>
        <v>0</v>
      </c>
      <c r="U233">
        <f t="shared" si="167"/>
        <v>0</v>
      </c>
      <c r="V233">
        <f t="shared" si="168"/>
        <v>0</v>
      </c>
      <c r="W233">
        <f t="shared" si="169"/>
        <v>0</v>
      </c>
      <c r="X233">
        <f t="shared" si="170"/>
        <v>0</v>
      </c>
      <c r="Y233">
        <f t="shared" si="171"/>
        <v>0</v>
      </c>
      <c r="Z233">
        <f t="shared" si="172"/>
        <v>0</v>
      </c>
      <c r="AA233">
        <f t="shared" si="173"/>
        <v>0</v>
      </c>
      <c r="AB233">
        <f t="shared" si="174"/>
        <v>0</v>
      </c>
      <c r="AC233">
        <f t="shared" si="175"/>
        <v>0</v>
      </c>
      <c r="AD233">
        <f t="shared" si="176"/>
        <v>0</v>
      </c>
      <c r="AE233">
        <f t="shared" si="177"/>
        <v>0</v>
      </c>
      <c r="AF233">
        <f t="shared" si="178"/>
        <v>0</v>
      </c>
      <c r="AG233">
        <f t="shared" si="179"/>
        <v>0</v>
      </c>
      <c r="AH233">
        <f t="shared" si="180"/>
        <v>0</v>
      </c>
      <c r="AI233">
        <f t="shared" si="181"/>
        <v>0</v>
      </c>
      <c r="AJ233">
        <f t="shared" si="182"/>
        <v>0</v>
      </c>
      <c r="AK233">
        <f t="shared" si="183"/>
        <v>0</v>
      </c>
      <c r="AL233">
        <f t="shared" si="184"/>
        <v>0</v>
      </c>
      <c r="AM233">
        <f t="shared" si="185"/>
        <v>0</v>
      </c>
      <c r="AN233">
        <f t="shared" si="186"/>
        <v>0</v>
      </c>
      <c r="AO233">
        <f t="shared" si="187"/>
        <v>0</v>
      </c>
      <c r="AP233">
        <f t="shared" si="188"/>
        <v>500000</v>
      </c>
      <c r="AQ233">
        <f t="shared" si="189"/>
        <v>0</v>
      </c>
      <c r="AR233">
        <f t="shared" si="190"/>
        <v>0</v>
      </c>
      <c r="AS233">
        <f t="shared" si="191"/>
        <v>0</v>
      </c>
      <c r="AT233">
        <f t="shared" si="192"/>
        <v>0</v>
      </c>
    </row>
    <row r="234" spans="2:46" ht="30">
      <c r="B234" s="1" t="s">
        <v>277</v>
      </c>
      <c r="C234" s="18">
        <v>13000</v>
      </c>
      <c r="D234" s="3">
        <v>13000</v>
      </c>
      <c r="E234" s="1" t="s">
        <v>205</v>
      </c>
      <c r="F234" s="1">
        <v>2</v>
      </c>
      <c r="G234" s="6" t="s">
        <v>873</v>
      </c>
      <c r="H234" t="s">
        <v>874</v>
      </c>
      <c r="I234" t="s">
        <v>177</v>
      </c>
      <c r="J234">
        <f t="shared" si="158"/>
        <v>0</v>
      </c>
      <c r="K234">
        <f t="shared" si="159"/>
        <v>0</v>
      </c>
      <c r="N234">
        <f t="shared" si="160"/>
        <v>0</v>
      </c>
      <c r="O234">
        <f t="shared" si="161"/>
        <v>0</v>
      </c>
      <c r="P234">
        <f t="shared" si="162"/>
        <v>13000</v>
      </c>
      <c r="Q234">
        <f t="shared" si="163"/>
        <v>1</v>
      </c>
      <c r="R234">
        <f t="shared" si="164"/>
        <v>0</v>
      </c>
      <c r="S234">
        <f t="shared" si="165"/>
        <v>0</v>
      </c>
      <c r="T234">
        <f t="shared" si="166"/>
        <v>0</v>
      </c>
      <c r="U234">
        <f t="shared" si="167"/>
        <v>0</v>
      </c>
      <c r="V234">
        <f t="shared" si="168"/>
        <v>0</v>
      </c>
      <c r="W234">
        <f t="shared" si="169"/>
        <v>0</v>
      </c>
      <c r="X234">
        <f t="shared" si="170"/>
        <v>0</v>
      </c>
      <c r="Y234">
        <f t="shared" si="171"/>
        <v>0</v>
      </c>
      <c r="Z234">
        <f t="shared" si="172"/>
        <v>0</v>
      </c>
      <c r="AA234">
        <f t="shared" si="173"/>
        <v>0</v>
      </c>
      <c r="AB234">
        <f t="shared" si="174"/>
        <v>0</v>
      </c>
      <c r="AC234">
        <f t="shared" si="175"/>
        <v>0</v>
      </c>
      <c r="AD234">
        <f t="shared" si="176"/>
        <v>0</v>
      </c>
      <c r="AE234">
        <f t="shared" si="177"/>
        <v>0</v>
      </c>
      <c r="AF234">
        <f t="shared" si="178"/>
        <v>0</v>
      </c>
      <c r="AG234">
        <f t="shared" si="179"/>
        <v>0</v>
      </c>
      <c r="AH234">
        <f t="shared" si="180"/>
        <v>0</v>
      </c>
      <c r="AI234">
        <f t="shared" si="181"/>
        <v>0</v>
      </c>
      <c r="AJ234">
        <f t="shared" si="182"/>
        <v>0</v>
      </c>
      <c r="AK234">
        <f t="shared" si="183"/>
        <v>0</v>
      </c>
      <c r="AL234">
        <f t="shared" si="184"/>
        <v>0</v>
      </c>
      <c r="AM234">
        <f t="shared" si="185"/>
        <v>0</v>
      </c>
      <c r="AN234">
        <f t="shared" si="186"/>
        <v>13000</v>
      </c>
      <c r="AO234">
        <f t="shared" si="187"/>
        <v>0</v>
      </c>
      <c r="AP234">
        <f t="shared" si="188"/>
        <v>0</v>
      </c>
      <c r="AQ234">
        <f t="shared" si="189"/>
        <v>0</v>
      </c>
      <c r="AR234">
        <f t="shared" si="190"/>
        <v>0</v>
      </c>
      <c r="AS234">
        <f t="shared" si="191"/>
        <v>0</v>
      </c>
      <c r="AT234">
        <f t="shared" si="192"/>
        <v>0</v>
      </c>
    </row>
    <row r="235" spans="2:46">
      <c r="B235" s="1" t="s">
        <v>278</v>
      </c>
      <c r="C235" s="18">
        <v>48000</v>
      </c>
      <c r="D235" s="3">
        <v>48000</v>
      </c>
      <c r="E235" s="1" t="s">
        <v>205</v>
      </c>
      <c r="F235" s="1">
        <v>2</v>
      </c>
      <c r="G235" s="6" t="s">
        <v>892</v>
      </c>
      <c r="H235" t="s">
        <v>893</v>
      </c>
      <c r="I235" s="6" t="s">
        <v>866</v>
      </c>
      <c r="J235">
        <f t="shared" si="158"/>
        <v>48000</v>
      </c>
      <c r="K235">
        <f t="shared" si="159"/>
        <v>1</v>
      </c>
      <c r="N235">
        <f t="shared" si="160"/>
        <v>0</v>
      </c>
      <c r="O235">
        <f t="shared" si="161"/>
        <v>0</v>
      </c>
      <c r="P235">
        <f t="shared" si="162"/>
        <v>0</v>
      </c>
      <c r="Q235">
        <f t="shared" si="163"/>
        <v>0</v>
      </c>
      <c r="R235">
        <f t="shared" si="164"/>
        <v>0</v>
      </c>
      <c r="S235">
        <f t="shared" si="165"/>
        <v>0</v>
      </c>
      <c r="T235">
        <f t="shared" si="166"/>
        <v>0</v>
      </c>
      <c r="U235">
        <f t="shared" si="167"/>
        <v>0</v>
      </c>
      <c r="V235">
        <f t="shared" si="168"/>
        <v>0</v>
      </c>
      <c r="W235">
        <f t="shared" si="169"/>
        <v>0</v>
      </c>
      <c r="X235">
        <f t="shared" si="170"/>
        <v>0</v>
      </c>
      <c r="Y235">
        <f t="shared" si="171"/>
        <v>0</v>
      </c>
      <c r="Z235">
        <f t="shared" si="172"/>
        <v>0</v>
      </c>
      <c r="AA235">
        <f t="shared" si="173"/>
        <v>0</v>
      </c>
      <c r="AB235">
        <f t="shared" si="174"/>
        <v>0</v>
      </c>
      <c r="AC235">
        <f t="shared" si="175"/>
        <v>0</v>
      </c>
      <c r="AD235">
        <f t="shared" si="176"/>
        <v>0</v>
      </c>
      <c r="AE235">
        <f t="shared" si="177"/>
        <v>48000</v>
      </c>
      <c r="AF235">
        <f t="shared" si="178"/>
        <v>0</v>
      </c>
      <c r="AG235">
        <f t="shared" si="179"/>
        <v>0</v>
      </c>
      <c r="AH235">
        <f t="shared" si="180"/>
        <v>0</v>
      </c>
      <c r="AI235">
        <f t="shared" si="181"/>
        <v>0</v>
      </c>
      <c r="AJ235">
        <f t="shared" si="182"/>
        <v>0</v>
      </c>
      <c r="AK235">
        <f t="shared" si="183"/>
        <v>0</v>
      </c>
      <c r="AL235">
        <f t="shared" si="184"/>
        <v>0</v>
      </c>
      <c r="AM235">
        <f t="shared" si="185"/>
        <v>0</v>
      </c>
      <c r="AN235">
        <f t="shared" si="186"/>
        <v>0</v>
      </c>
      <c r="AO235">
        <f t="shared" si="187"/>
        <v>0</v>
      </c>
      <c r="AP235">
        <f t="shared" si="188"/>
        <v>0</v>
      </c>
      <c r="AQ235">
        <f t="shared" si="189"/>
        <v>0</v>
      </c>
      <c r="AR235">
        <f t="shared" si="190"/>
        <v>0</v>
      </c>
      <c r="AS235">
        <f t="shared" si="191"/>
        <v>0</v>
      </c>
      <c r="AT235">
        <f t="shared" si="192"/>
        <v>0</v>
      </c>
    </row>
    <row r="236" spans="2:46">
      <c r="B236" s="1" t="s">
        <v>279</v>
      </c>
      <c r="C236" s="18">
        <v>110000</v>
      </c>
      <c r="D236" s="3">
        <v>110000</v>
      </c>
      <c r="E236" s="1" t="s">
        <v>205</v>
      </c>
      <c r="F236" s="1">
        <v>2</v>
      </c>
      <c r="G236" s="6" t="s">
        <v>898</v>
      </c>
      <c r="H236" t="s">
        <v>899</v>
      </c>
      <c r="I236" t="s">
        <v>866</v>
      </c>
      <c r="J236">
        <f t="shared" si="158"/>
        <v>110000</v>
      </c>
      <c r="K236">
        <f t="shared" si="159"/>
        <v>1</v>
      </c>
      <c r="N236">
        <f t="shared" si="160"/>
        <v>0</v>
      </c>
      <c r="O236">
        <f t="shared" si="161"/>
        <v>0</v>
      </c>
      <c r="P236">
        <f t="shared" si="162"/>
        <v>0</v>
      </c>
      <c r="Q236">
        <f t="shared" si="163"/>
        <v>0</v>
      </c>
      <c r="R236">
        <f t="shared" si="164"/>
        <v>0</v>
      </c>
      <c r="S236">
        <f t="shared" si="165"/>
        <v>0</v>
      </c>
      <c r="T236">
        <f t="shared" si="166"/>
        <v>0</v>
      </c>
      <c r="U236">
        <f t="shared" si="167"/>
        <v>0</v>
      </c>
      <c r="V236">
        <f t="shared" si="168"/>
        <v>0</v>
      </c>
      <c r="W236">
        <f t="shared" si="169"/>
        <v>0</v>
      </c>
      <c r="X236">
        <f t="shared" si="170"/>
        <v>110000</v>
      </c>
      <c r="Y236">
        <f t="shared" si="171"/>
        <v>0</v>
      </c>
      <c r="Z236">
        <f t="shared" si="172"/>
        <v>0</v>
      </c>
      <c r="AA236">
        <f t="shared" si="173"/>
        <v>0</v>
      </c>
      <c r="AB236">
        <f t="shared" si="174"/>
        <v>0</v>
      </c>
      <c r="AC236">
        <f t="shared" si="175"/>
        <v>0</v>
      </c>
      <c r="AD236">
        <f t="shared" si="176"/>
        <v>0</v>
      </c>
      <c r="AE236">
        <f t="shared" si="177"/>
        <v>0</v>
      </c>
      <c r="AF236">
        <f t="shared" si="178"/>
        <v>0</v>
      </c>
      <c r="AG236">
        <f t="shared" si="179"/>
        <v>0</v>
      </c>
      <c r="AH236">
        <f t="shared" si="180"/>
        <v>0</v>
      </c>
      <c r="AI236">
        <f t="shared" si="181"/>
        <v>0</v>
      </c>
      <c r="AJ236">
        <f t="shared" si="182"/>
        <v>0</v>
      </c>
      <c r="AK236">
        <f t="shared" si="183"/>
        <v>0</v>
      </c>
      <c r="AL236">
        <f t="shared" si="184"/>
        <v>0</v>
      </c>
      <c r="AM236">
        <f t="shared" si="185"/>
        <v>0</v>
      </c>
      <c r="AN236">
        <f t="shared" si="186"/>
        <v>0</v>
      </c>
      <c r="AO236">
        <f t="shared" si="187"/>
        <v>0</v>
      </c>
      <c r="AP236">
        <f t="shared" si="188"/>
        <v>0</v>
      </c>
      <c r="AQ236">
        <f t="shared" si="189"/>
        <v>0</v>
      </c>
      <c r="AR236">
        <f t="shared" si="190"/>
        <v>0</v>
      </c>
      <c r="AS236">
        <f t="shared" si="191"/>
        <v>0</v>
      </c>
      <c r="AT236">
        <f t="shared" si="192"/>
        <v>0</v>
      </c>
    </row>
    <row r="237" spans="2:46">
      <c r="B237" s="1" t="s">
        <v>280</v>
      </c>
      <c r="C237" s="18">
        <v>199999</v>
      </c>
      <c r="D237" s="3">
        <v>199999</v>
      </c>
      <c r="E237" s="1" t="s">
        <v>205</v>
      </c>
      <c r="F237" s="1">
        <v>2</v>
      </c>
      <c r="G237" t="s">
        <v>901</v>
      </c>
      <c r="H237" t="s">
        <v>902</v>
      </c>
      <c r="I237" t="s">
        <v>866</v>
      </c>
      <c r="J237">
        <f t="shared" si="158"/>
        <v>199999</v>
      </c>
      <c r="K237">
        <f t="shared" si="159"/>
        <v>1</v>
      </c>
      <c r="N237">
        <f t="shared" si="160"/>
        <v>0</v>
      </c>
      <c r="O237">
        <f t="shared" si="161"/>
        <v>0</v>
      </c>
      <c r="P237">
        <f t="shared" si="162"/>
        <v>0</v>
      </c>
      <c r="Q237">
        <f t="shared" si="163"/>
        <v>0</v>
      </c>
      <c r="R237">
        <f t="shared" si="164"/>
        <v>0</v>
      </c>
      <c r="S237">
        <f t="shared" si="165"/>
        <v>0</v>
      </c>
      <c r="T237">
        <f t="shared" si="166"/>
        <v>0</v>
      </c>
      <c r="U237">
        <f t="shared" si="167"/>
        <v>0</v>
      </c>
      <c r="V237">
        <f t="shared" si="168"/>
        <v>0</v>
      </c>
      <c r="W237">
        <f t="shared" si="169"/>
        <v>0</v>
      </c>
      <c r="X237">
        <f t="shared" si="170"/>
        <v>0</v>
      </c>
      <c r="Y237">
        <f t="shared" si="171"/>
        <v>0</v>
      </c>
      <c r="Z237">
        <f t="shared" si="172"/>
        <v>199999</v>
      </c>
      <c r="AA237">
        <f t="shared" si="173"/>
        <v>0</v>
      </c>
      <c r="AB237">
        <f t="shared" si="174"/>
        <v>0</v>
      </c>
      <c r="AC237">
        <f t="shared" si="175"/>
        <v>0</v>
      </c>
      <c r="AD237">
        <f t="shared" si="176"/>
        <v>0</v>
      </c>
      <c r="AE237">
        <f t="shared" si="177"/>
        <v>0</v>
      </c>
      <c r="AF237">
        <f t="shared" si="178"/>
        <v>0</v>
      </c>
      <c r="AG237">
        <f t="shared" si="179"/>
        <v>0</v>
      </c>
      <c r="AH237">
        <f t="shared" si="180"/>
        <v>0</v>
      </c>
      <c r="AI237">
        <f t="shared" si="181"/>
        <v>0</v>
      </c>
      <c r="AJ237">
        <f t="shared" si="182"/>
        <v>0</v>
      </c>
      <c r="AK237">
        <f t="shared" si="183"/>
        <v>0</v>
      </c>
      <c r="AL237">
        <f t="shared" si="184"/>
        <v>0</v>
      </c>
      <c r="AM237">
        <f t="shared" si="185"/>
        <v>0</v>
      </c>
      <c r="AN237">
        <f t="shared" si="186"/>
        <v>0</v>
      </c>
      <c r="AO237">
        <f t="shared" si="187"/>
        <v>0</v>
      </c>
      <c r="AP237">
        <f t="shared" si="188"/>
        <v>0</v>
      </c>
      <c r="AQ237">
        <f t="shared" si="189"/>
        <v>0</v>
      </c>
      <c r="AR237">
        <f t="shared" si="190"/>
        <v>0</v>
      </c>
      <c r="AS237">
        <f t="shared" si="191"/>
        <v>0</v>
      </c>
      <c r="AT237">
        <f t="shared" si="192"/>
        <v>0</v>
      </c>
    </row>
    <row r="238" spans="2:46">
      <c r="B238" s="1" t="s">
        <v>281</v>
      </c>
      <c r="C238" s="18">
        <v>330000</v>
      </c>
      <c r="D238" s="3">
        <v>330000</v>
      </c>
      <c r="E238" s="1" t="s">
        <v>205</v>
      </c>
      <c r="F238" s="1">
        <v>2</v>
      </c>
      <c r="G238" s="6" t="s">
        <v>858</v>
      </c>
      <c r="H238" t="s">
        <v>859</v>
      </c>
      <c r="I238" s="6" t="s">
        <v>866</v>
      </c>
      <c r="J238">
        <f t="shared" si="158"/>
        <v>330000</v>
      </c>
      <c r="K238">
        <f t="shared" si="159"/>
        <v>1</v>
      </c>
      <c r="N238">
        <f t="shared" si="160"/>
        <v>0</v>
      </c>
      <c r="O238">
        <f t="shared" si="161"/>
        <v>0</v>
      </c>
      <c r="P238">
        <f t="shared" si="162"/>
        <v>0</v>
      </c>
      <c r="Q238">
        <f t="shared" si="163"/>
        <v>0</v>
      </c>
      <c r="R238">
        <f t="shared" si="164"/>
        <v>0</v>
      </c>
      <c r="S238">
        <f t="shared" si="165"/>
        <v>0</v>
      </c>
      <c r="T238">
        <f t="shared" si="166"/>
        <v>0</v>
      </c>
      <c r="U238">
        <f t="shared" si="167"/>
        <v>0</v>
      </c>
      <c r="V238">
        <f t="shared" si="168"/>
        <v>0</v>
      </c>
      <c r="W238">
        <f t="shared" si="169"/>
        <v>330000</v>
      </c>
      <c r="X238">
        <f t="shared" si="170"/>
        <v>0</v>
      </c>
      <c r="Y238">
        <f t="shared" si="171"/>
        <v>0</v>
      </c>
      <c r="Z238">
        <f t="shared" si="172"/>
        <v>0</v>
      </c>
      <c r="AA238">
        <f t="shared" si="173"/>
        <v>0</v>
      </c>
      <c r="AB238">
        <f t="shared" si="174"/>
        <v>0</v>
      </c>
      <c r="AC238">
        <f t="shared" si="175"/>
        <v>0</v>
      </c>
      <c r="AD238">
        <f t="shared" si="176"/>
        <v>0</v>
      </c>
      <c r="AE238">
        <f t="shared" si="177"/>
        <v>0</v>
      </c>
      <c r="AF238">
        <f t="shared" si="178"/>
        <v>0</v>
      </c>
      <c r="AG238">
        <f t="shared" si="179"/>
        <v>0</v>
      </c>
      <c r="AH238">
        <f t="shared" si="180"/>
        <v>0</v>
      </c>
      <c r="AI238">
        <f t="shared" si="181"/>
        <v>0</v>
      </c>
      <c r="AJ238">
        <f t="shared" si="182"/>
        <v>0</v>
      </c>
      <c r="AK238">
        <f t="shared" si="183"/>
        <v>0</v>
      </c>
      <c r="AL238">
        <f t="shared" si="184"/>
        <v>0</v>
      </c>
      <c r="AM238">
        <f t="shared" si="185"/>
        <v>0</v>
      </c>
      <c r="AN238">
        <f t="shared" si="186"/>
        <v>0</v>
      </c>
      <c r="AO238">
        <f t="shared" si="187"/>
        <v>0</v>
      </c>
      <c r="AP238">
        <f t="shared" si="188"/>
        <v>0</v>
      </c>
      <c r="AQ238">
        <f t="shared" si="189"/>
        <v>0</v>
      </c>
      <c r="AR238">
        <f t="shared" si="190"/>
        <v>0</v>
      </c>
      <c r="AS238">
        <f t="shared" si="191"/>
        <v>0</v>
      </c>
      <c r="AT238">
        <f t="shared" si="192"/>
        <v>0</v>
      </c>
    </row>
    <row r="239" spans="2:46">
      <c r="B239" s="1" t="s">
        <v>282</v>
      </c>
      <c r="C239" s="18">
        <v>194797</v>
      </c>
      <c r="D239" s="3">
        <v>194797</v>
      </c>
      <c r="E239" s="1" t="s">
        <v>205</v>
      </c>
      <c r="F239" s="1">
        <v>2</v>
      </c>
      <c r="G239" s="6" t="s">
        <v>867</v>
      </c>
      <c r="H239" s="6" t="s">
        <v>868</v>
      </c>
      <c r="I239" s="6" t="s">
        <v>866</v>
      </c>
      <c r="J239">
        <f t="shared" si="158"/>
        <v>194797</v>
      </c>
      <c r="K239">
        <f t="shared" si="159"/>
        <v>1</v>
      </c>
      <c r="N239">
        <f t="shared" si="160"/>
        <v>0</v>
      </c>
      <c r="O239">
        <f t="shared" si="161"/>
        <v>0</v>
      </c>
      <c r="P239">
        <f t="shared" si="162"/>
        <v>0</v>
      </c>
      <c r="Q239">
        <f t="shared" si="163"/>
        <v>0</v>
      </c>
      <c r="R239">
        <f t="shared" si="164"/>
        <v>0</v>
      </c>
      <c r="S239">
        <f t="shared" si="165"/>
        <v>0</v>
      </c>
      <c r="T239">
        <f t="shared" si="166"/>
        <v>0</v>
      </c>
      <c r="U239">
        <f t="shared" si="167"/>
        <v>0</v>
      </c>
      <c r="V239">
        <f t="shared" si="168"/>
        <v>0</v>
      </c>
      <c r="W239">
        <f t="shared" si="169"/>
        <v>0</v>
      </c>
      <c r="X239">
        <f t="shared" si="170"/>
        <v>0</v>
      </c>
      <c r="Y239">
        <f t="shared" si="171"/>
        <v>0</v>
      </c>
      <c r="Z239">
        <f t="shared" si="172"/>
        <v>0</v>
      </c>
      <c r="AA239">
        <f t="shared" si="173"/>
        <v>0</v>
      </c>
      <c r="AB239">
        <f t="shared" si="174"/>
        <v>0</v>
      </c>
      <c r="AC239">
        <f t="shared" si="175"/>
        <v>0</v>
      </c>
      <c r="AD239">
        <f t="shared" si="176"/>
        <v>0</v>
      </c>
      <c r="AE239">
        <f t="shared" si="177"/>
        <v>0</v>
      </c>
      <c r="AF239">
        <f t="shared" si="178"/>
        <v>0</v>
      </c>
      <c r="AG239">
        <f t="shared" si="179"/>
        <v>0</v>
      </c>
      <c r="AH239">
        <f t="shared" si="180"/>
        <v>0</v>
      </c>
      <c r="AI239">
        <f t="shared" si="181"/>
        <v>0</v>
      </c>
      <c r="AJ239">
        <f t="shared" si="182"/>
        <v>0</v>
      </c>
      <c r="AK239">
        <f t="shared" si="183"/>
        <v>194797</v>
      </c>
      <c r="AL239">
        <f t="shared" si="184"/>
        <v>0</v>
      </c>
      <c r="AM239">
        <f t="shared" si="185"/>
        <v>0</v>
      </c>
      <c r="AN239">
        <f t="shared" si="186"/>
        <v>0</v>
      </c>
      <c r="AO239">
        <f t="shared" si="187"/>
        <v>0</v>
      </c>
      <c r="AP239">
        <f t="shared" si="188"/>
        <v>0</v>
      </c>
      <c r="AQ239">
        <f t="shared" si="189"/>
        <v>0</v>
      </c>
      <c r="AR239">
        <f t="shared" si="190"/>
        <v>0</v>
      </c>
      <c r="AS239">
        <f t="shared" si="191"/>
        <v>0</v>
      </c>
      <c r="AT239">
        <f t="shared" si="192"/>
        <v>0</v>
      </c>
    </row>
    <row r="240" spans="2:46" ht="30">
      <c r="B240" s="1" t="s">
        <v>283</v>
      </c>
      <c r="C240" s="18">
        <v>99817</v>
      </c>
      <c r="D240" s="3">
        <v>99817</v>
      </c>
      <c r="E240" s="1" t="s">
        <v>205</v>
      </c>
      <c r="F240" s="1">
        <v>2</v>
      </c>
      <c r="G240" s="6" t="s">
        <v>898</v>
      </c>
      <c r="H240" t="s">
        <v>899</v>
      </c>
      <c r="I240" t="s">
        <v>866</v>
      </c>
      <c r="J240">
        <f t="shared" si="158"/>
        <v>99817</v>
      </c>
      <c r="K240">
        <f t="shared" si="159"/>
        <v>1</v>
      </c>
      <c r="N240">
        <f t="shared" si="160"/>
        <v>0</v>
      </c>
      <c r="O240">
        <f t="shared" si="161"/>
        <v>0</v>
      </c>
      <c r="P240">
        <f t="shared" si="162"/>
        <v>0</v>
      </c>
      <c r="Q240">
        <f t="shared" si="163"/>
        <v>0</v>
      </c>
      <c r="R240">
        <f t="shared" si="164"/>
        <v>0</v>
      </c>
      <c r="S240">
        <f t="shared" si="165"/>
        <v>0</v>
      </c>
      <c r="T240">
        <f t="shared" si="166"/>
        <v>0</v>
      </c>
      <c r="U240">
        <f t="shared" si="167"/>
        <v>0</v>
      </c>
      <c r="V240">
        <f t="shared" si="168"/>
        <v>0</v>
      </c>
      <c r="W240">
        <f t="shared" si="169"/>
        <v>0</v>
      </c>
      <c r="X240">
        <f t="shared" si="170"/>
        <v>99817</v>
      </c>
      <c r="Y240">
        <f t="shared" si="171"/>
        <v>0</v>
      </c>
      <c r="Z240">
        <f t="shared" si="172"/>
        <v>0</v>
      </c>
      <c r="AA240">
        <f t="shared" si="173"/>
        <v>0</v>
      </c>
      <c r="AB240">
        <f t="shared" si="174"/>
        <v>0</v>
      </c>
      <c r="AC240">
        <f t="shared" si="175"/>
        <v>0</v>
      </c>
      <c r="AD240">
        <f t="shared" si="176"/>
        <v>0</v>
      </c>
      <c r="AE240">
        <f t="shared" si="177"/>
        <v>0</v>
      </c>
      <c r="AF240">
        <f t="shared" si="178"/>
        <v>0</v>
      </c>
      <c r="AG240">
        <f t="shared" si="179"/>
        <v>0</v>
      </c>
      <c r="AH240">
        <f t="shared" si="180"/>
        <v>0</v>
      </c>
      <c r="AI240">
        <f t="shared" si="181"/>
        <v>0</v>
      </c>
      <c r="AJ240">
        <f t="shared" si="182"/>
        <v>0</v>
      </c>
      <c r="AK240">
        <f t="shared" si="183"/>
        <v>0</v>
      </c>
      <c r="AL240">
        <f t="shared" si="184"/>
        <v>0</v>
      </c>
      <c r="AM240">
        <f t="shared" si="185"/>
        <v>0</v>
      </c>
      <c r="AN240">
        <f t="shared" si="186"/>
        <v>0</v>
      </c>
      <c r="AO240">
        <f t="shared" si="187"/>
        <v>0</v>
      </c>
      <c r="AP240">
        <f t="shared" si="188"/>
        <v>0</v>
      </c>
      <c r="AQ240">
        <f t="shared" si="189"/>
        <v>0</v>
      </c>
      <c r="AR240">
        <f t="shared" si="190"/>
        <v>0</v>
      </c>
      <c r="AS240">
        <f t="shared" si="191"/>
        <v>0</v>
      </c>
      <c r="AT240">
        <f t="shared" si="192"/>
        <v>0</v>
      </c>
    </row>
    <row r="241" spans="2:46">
      <c r="B241" s="1" t="s">
        <v>284</v>
      </c>
      <c r="C241" s="18">
        <v>190000</v>
      </c>
      <c r="D241" s="3">
        <v>190000</v>
      </c>
      <c r="E241" s="1" t="s">
        <v>205</v>
      </c>
      <c r="F241" s="1">
        <v>2</v>
      </c>
      <c r="G241" s="6" t="s">
        <v>917</v>
      </c>
      <c r="H241" s="6" t="s">
        <v>918</v>
      </c>
      <c r="I241" s="6" t="s">
        <v>866</v>
      </c>
      <c r="J241">
        <f t="shared" si="158"/>
        <v>190000</v>
      </c>
      <c r="K241">
        <f t="shared" si="159"/>
        <v>1</v>
      </c>
      <c r="N241">
        <f t="shared" si="160"/>
        <v>0</v>
      </c>
      <c r="O241">
        <f t="shared" si="161"/>
        <v>0</v>
      </c>
      <c r="P241">
        <f t="shared" si="162"/>
        <v>0</v>
      </c>
      <c r="Q241">
        <f t="shared" si="163"/>
        <v>0</v>
      </c>
      <c r="R241">
        <f t="shared" si="164"/>
        <v>0</v>
      </c>
      <c r="S241">
        <f t="shared" si="165"/>
        <v>0</v>
      </c>
      <c r="T241">
        <f t="shared" si="166"/>
        <v>0</v>
      </c>
      <c r="U241">
        <f t="shared" si="167"/>
        <v>0</v>
      </c>
      <c r="V241">
        <f t="shared" si="168"/>
        <v>0</v>
      </c>
      <c r="W241">
        <f t="shared" si="169"/>
        <v>0</v>
      </c>
      <c r="X241">
        <f t="shared" si="170"/>
        <v>0</v>
      </c>
      <c r="Y241">
        <f t="shared" si="171"/>
        <v>0</v>
      </c>
      <c r="Z241">
        <f t="shared" si="172"/>
        <v>0</v>
      </c>
      <c r="AA241">
        <f t="shared" si="173"/>
        <v>0</v>
      </c>
      <c r="AB241">
        <f t="shared" si="174"/>
        <v>0</v>
      </c>
      <c r="AC241">
        <f t="shared" si="175"/>
        <v>0</v>
      </c>
      <c r="AD241">
        <f t="shared" si="176"/>
        <v>0</v>
      </c>
      <c r="AE241">
        <f t="shared" si="177"/>
        <v>0</v>
      </c>
      <c r="AF241">
        <f t="shared" si="178"/>
        <v>0</v>
      </c>
      <c r="AG241">
        <f t="shared" si="179"/>
        <v>0</v>
      </c>
      <c r="AH241">
        <f t="shared" si="180"/>
        <v>0</v>
      </c>
      <c r="AI241">
        <f t="shared" si="181"/>
        <v>190000</v>
      </c>
      <c r="AJ241">
        <f t="shared" si="182"/>
        <v>0</v>
      </c>
      <c r="AK241">
        <f t="shared" si="183"/>
        <v>0</v>
      </c>
      <c r="AL241">
        <f t="shared" si="184"/>
        <v>0</v>
      </c>
      <c r="AM241">
        <f t="shared" si="185"/>
        <v>0</v>
      </c>
      <c r="AN241">
        <f t="shared" si="186"/>
        <v>0</v>
      </c>
      <c r="AO241">
        <f t="shared" si="187"/>
        <v>0</v>
      </c>
      <c r="AP241">
        <f t="shared" si="188"/>
        <v>0</v>
      </c>
      <c r="AQ241">
        <f t="shared" si="189"/>
        <v>0</v>
      </c>
      <c r="AR241">
        <f t="shared" si="190"/>
        <v>0</v>
      </c>
      <c r="AS241">
        <f t="shared" si="191"/>
        <v>0</v>
      </c>
      <c r="AT241">
        <f t="shared" si="192"/>
        <v>0</v>
      </c>
    </row>
    <row r="242" spans="2:46">
      <c r="B242" s="1" t="s">
        <v>285</v>
      </c>
      <c r="C242" s="18">
        <v>30000</v>
      </c>
      <c r="D242" s="3">
        <v>30000</v>
      </c>
      <c r="E242" s="1" t="s">
        <v>205</v>
      </c>
      <c r="F242" s="1">
        <v>2</v>
      </c>
      <c r="G242" s="6" t="s">
        <v>901</v>
      </c>
      <c r="H242" t="s">
        <v>902</v>
      </c>
      <c r="I242" t="s">
        <v>866</v>
      </c>
      <c r="J242">
        <f t="shared" si="158"/>
        <v>30000</v>
      </c>
      <c r="K242">
        <f t="shared" si="159"/>
        <v>1</v>
      </c>
      <c r="N242">
        <f t="shared" si="160"/>
        <v>0</v>
      </c>
      <c r="O242">
        <f t="shared" si="161"/>
        <v>0</v>
      </c>
      <c r="P242">
        <f t="shared" si="162"/>
        <v>0</v>
      </c>
      <c r="Q242">
        <f t="shared" si="163"/>
        <v>0</v>
      </c>
      <c r="R242">
        <f t="shared" si="164"/>
        <v>0</v>
      </c>
      <c r="S242">
        <f t="shared" si="165"/>
        <v>0</v>
      </c>
      <c r="T242">
        <f t="shared" si="166"/>
        <v>0</v>
      </c>
      <c r="U242">
        <f t="shared" si="167"/>
        <v>0</v>
      </c>
      <c r="V242">
        <f t="shared" si="168"/>
        <v>0</v>
      </c>
      <c r="W242">
        <f t="shared" si="169"/>
        <v>0</v>
      </c>
      <c r="X242">
        <f t="shared" si="170"/>
        <v>0</v>
      </c>
      <c r="Y242">
        <f t="shared" si="171"/>
        <v>0</v>
      </c>
      <c r="Z242">
        <f t="shared" si="172"/>
        <v>30000</v>
      </c>
      <c r="AA242">
        <f t="shared" si="173"/>
        <v>0</v>
      </c>
      <c r="AB242">
        <f t="shared" si="174"/>
        <v>0</v>
      </c>
      <c r="AC242">
        <f t="shared" si="175"/>
        <v>0</v>
      </c>
      <c r="AD242">
        <f t="shared" si="176"/>
        <v>0</v>
      </c>
      <c r="AE242">
        <f t="shared" si="177"/>
        <v>0</v>
      </c>
      <c r="AF242">
        <f t="shared" si="178"/>
        <v>0</v>
      </c>
      <c r="AG242">
        <f t="shared" si="179"/>
        <v>0</v>
      </c>
      <c r="AH242">
        <f t="shared" si="180"/>
        <v>0</v>
      </c>
      <c r="AI242">
        <f t="shared" si="181"/>
        <v>0</v>
      </c>
      <c r="AJ242">
        <f t="shared" si="182"/>
        <v>0</v>
      </c>
      <c r="AK242">
        <f t="shared" si="183"/>
        <v>0</v>
      </c>
      <c r="AL242">
        <f t="shared" si="184"/>
        <v>0</v>
      </c>
      <c r="AM242">
        <f t="shared" si="185"/>
        <v>0</v>
      </c>
      <c r="AN242">
        <f t="shared" si="186"/>
        <v>0</v>
      </c>
      <c r="AO242">
        <f t="shared" si="187"/>
        <v>0</v>
      </c>
      <c r="AP242">
        <f t="shared" si="188"/>
        <v>0</v>
      </c>
      <c r="AQ242">
        <f t="shared" si="189"/>
        <v>0</v>
      </c>
      <c r="AR242">
        <f t="shared" si="190"/>
        <v>0</v>
      </c>
      <c r="AS242">
        <f t="shared" si="191"/>
        <v>0</v>
      </c>
      <c r="AT242">
        <f t="shared" si="192"/>
        <v>0</v>
      </c>
    </row>
    <row r="243" spans="2:46">
      <c r="B243" s="1" t="s">
        <v>286</v>
      </c>
      <c r="C243" s="18">
        <v>96800</v>
      </c>
      <c r="D243" s="3">
        <v>96800</v>
      </c>
      <c r="E243" s="1" t="s">
        <v>205</v>
      </c>
      <c r="F243" s="1">
        <v>2</v>
      </c>
      <c r="G243" t="s">
        <v>860</v>
      </c>
      <c r="H243" t="s">
        <v>861</v>
      </c>
      <c r="I243" t="s">
        <v>866</v>
      </c>
      <c r="J243">
        <f t="shared" si="158"/>
        <v>96800</v>
      </c>
      <c r="K243">
        <f t="shared" si="159"/>
        <v>1</v>
      </c>
      <c r="N243">
        <f t="shared" si="160"/>
        <v>0</v>
      </c>
      <c r="O243">
        <f t="shared" si="161"/>
        <v>0</v>
      </c>
      <c r="P243">
        <f t="shared" si="162"/>
        <v>0</v>
      </c>
      <c r="Q243">
        <f t="shared" si="163"/>
        <v>0</v>
      </c>
      <c r="R243">
        <f t="shared" si="164"/>
        <v>0</v>
      </c>
      <c r="S243">
        <f t="shared" si="165"/>
        <v>0</v>
      </c>
      <c r="T243">
        <f t="shared" si="166"/>
        <v>0</v>
      </c>
      <c r="U243">
        <f t="shared" si="167"/>
        <v>0</v>
      </c>
      <c r="V243">
        <f t="shared" si="168"/>
        <v>0</v>
      </c>
      <c r="W243">
        <f t="shared" si="169"/>
        <v>0</v>
      </c>
      <c r="X243">
        <f t="shared" si="170"/>
        <v>0</v>
      </c>
      <c r="Y243">
        <f t="shared" si="171"/>
        <v>0</v>
      </c>
      <c r="Z243">
        <f t="shared" si="172"/>
        <v>0</v>
      </c>
      <c r="AA243">
        <f t="shared" si="173"/>
        <v>0</v>
      </c>
      <c r="AB243">
        <f t="shared" si="174"/>
        <v>0</v>
      </c>
      <c r="AC243">
        <f t="shared" si="175"/>
        <v>0</v>
      </c>
      <c r="AD243">
        <f t="shared" si="176"/>
        <v>0</v>
      </c>
      <c r="AE243">
        <f t="shared" si="177"/>
        <v>0</v>
      </c>
      <c r="AF243">
        <f t="shared" si="178"/>
        <v>0</v>
      </c>
      <c r="AG243">
        <f t="shared" si="179"/>
        <v>0</v>
      </c>
      <c r="AH243">
        <f t="shared" si="180"/>
        <v>0</v>
      </c>
      <c r="AI243">
        <f t="shared" si="181"/>
        <v>0</v>
      </c>
      <c r="AJ243">
        <f t="shared" si="182"/>
        <v>0</v>
      </c>
      <c r="AK243">
        <f t="shared" si="183"/>
        <v>0</v>
      </c>
      <c r="AL243">
        <f t="shared" si="184"/>
        <v>0</v>
      </c>
      <c r="AM243">
        <f t="shared" si="185"/>
        <v>0</v>
      </c>
      <c r="AN243">
        <f t="shared" si="186"/>
        <v>0</v>
      </c>
      <c r="AO243">
        <f t="shared" si="187"/>
        <v>0</v>
      </c>
      <c r="AP243">
        <f t="shared" si="188"/>
        <v>0</v>
      </c>
      <c r="AQ243">
        <f t="shared" si="189"/>
        <v>96800</v>
      </c>
      <c r="AR243">
        <f t="shared" si="190"/>
        <v>0</v>
      </c>
      <c r="AS243">
        <f t="shared" si="191"/>
        <v>0</v>
      </c>
      <c r="AT243">
        <f t="shared" si="192"/>
        <v>0</v>
      </c>
    </row>
    <row r="244" spans="2:46">
      <c r="B244" s="1" t="s">
        <v>287</v>
      </c>
      <c r="C244" s="18">
        <v>150000</v>
      </c>
      <c r="D244" s="3">
        <v>150000</v>
      </c>
      <c r="E244" s="1" t="s">
        <v>205</v>
      </c>
      <c r="F244" s="1">
        <v>2</v>
      </c>
      <c r="G244" t="s">
        <v>907</v>
      </c>
      <c r="H244" t="s">
        <v>908</v>
      </c>
      <c r="I244" t="s">
        <v>866</v>
      </c>
      <c r="J244">
        <f t="shared" si="158"/>
        <v>150000</v>
      </c>
      <c r="K244">
        <f t="shared" si="159"/>
        <v>1</v>
      </c>
      <c r="N244">
        <f t="shared" si="160"/>
        <v>0</v>
      </c>
      <c r="O244">
        <f t="shared" si="161"/>
        <v>0</v>
      </c>
      <c r="P244">
        <f t="shared" si="162"/>
        <v>0</v>
      </c>
      <c r="Q244">
        <f t="shared" si="163"/>
        <v>0</v>
      </c>
      <c r="R244">
        <f t="shared" si="164"/>
        <v>0</v>
      </c>
      <c r="S244">
        <f t="shared" si="165"/>
        <v>0</v>
      </c>
      <c r="T244">
        <f t="shared" si="166"/>
        <v>0</v>
      </c>
      <c r="U244">
        <f t="shared" si="167"/>
        <v>0</v>
      </c>
      <c r="V244">
        <f t="shared" si="168"/>
        <v>0</v>
      </c>
      <c r="W244">
        <f t="shared" si="169"/>
        <v>0</v>
      </c>
      <c r="X244">
        <f t="shared" si="170"/>
        <v>0</v>
      </c>
      <c r="Y244">
        <f t="shared" si="171"/>
        <v>0</v>
      </c>
      <c r="Z244">
        <f t="shared" si="172"/>
        <v>0</v>
      </c>
      <c r="AA244">
        <f t="shared" si="173"/>
        <v>0</v>
      </c>
      <c r="AB244">
        <f t="shared" si="174"/>
        <v>0</v>
      </c>
      <c r="AC244">
        <f t="shared" si="175"/>
        <v>0</v>
      </c>
      <c r="AD244">
        <f t="shared" si="176"/>
        <v>0</v>
      </c>
      <c r="AE244">
        <f t="shared" si="177"/>
        <v>0</v>
      </c>
      <c r="AF244">
        <f t="shared" si="178"/>
        <v>0</v>
      </c>
      <c r="AG244">
        <f t="shared" si="179"/>
        <v>150000</v>
      </c>
      <c r="AH244">
        <f t="shared" si="180"/>
        <v>0</v>
      </c>
      <c r="AI244">
        <f t="shared" si="181"/>
        <v>0</v>
      </c>
      <c r="AJ244">
        <f t="shared" si="182"/>
        <v>0</v>
      </c>
      <c r="AK244">
        <f t="shared" si="183"/>
        <v>0</v>
      </c>
      <c r="AL244">
        <f t="shared" si="184"/>
        <v>0</v>
      </c>
      <c r="AM244">
        <f t="shared" si="185"/>
        <v>0</v>
      </c>
      <c r="AN244">
        <f t="shared" si="186"/>
        <v>0</v>
      </c>
      <c r="AO244">
        <f t="shared" si="187"/>
        <v>0</v>
      </c>
      <c r="AP244">
        <f t="shared" si="188"/>
        <v>0</v>
      </c>
      <c r="AQ244">
        <f t="shared" si="189"/>
        <v>0</v>
      </c>
      <c r="AR244">
        <f t="shared" si="190"/>
        <v>0</v>
      </c>
      <c r="AS244">
        <f t="shared" si="191"/>
        <v>0</v>
      </c>
      <c r="AT244">
        <f t="shared" si="192"/>
        <v>0</v>
      </c>
    </row>
    <row r="245" spans="2:46" ht="30">
      <c r="B245" s="1" t="s">
        <v>288</v>
      </c>
      <c r="C245" s="18">
        <v>149500</v>
      </c>
      <c r="D245" s="3">
        <v>149500</v>
      </c>
      <c r="E245" s="1" t="s">
        <v>205</v>
      </c>
      <c r="F245" s="1">
        <v>2</v>
      </c>
      <c r="G245" t="s">
        <v>895</v>
      </c>
      <c r="H245" t="s">
        <v>896</v>
      </c>
      <c r="I245" t="s">
        <v>866</v>
      </c>
      <c r="J245">
        <f t="shared" si="158"/>
        <v>149500</v>
      </c>
      <c r="K245">
        <f t="shared" si="159"/>
        <v>1</v>
      </c>
      <c r="N245">
        <f t="shared" si="160"/>
        <v>0</v>
      </c>
      <c r="O245">
        <f t="shared" si="161"/>
        <v>0</v>
      </c>
      <c r="P245">
        <f t="shared" si="162"/>
        <v>0</v>
      </c>
      <c r="Q245">
        <f t="shared" si="163"/>
        <v>0</v>
      </c>
      <c r="R245">
        <f t="shared" si="164"/>
        <v>0</v>
      </c>
      <c r="S245">
        <f t="shared" si="165"/>
        <v>149500</v>
      </c>
      <c r="T245">
        <f t="shared" si="166"/>
        <v>0</v>
      </c>
      <c r="U245">
        <f t="shared" si="167"/>
        <v>0</v>
      </c>
      <c r="V245">
        <f t="shared" si="168"/>
        <v>0</v>
      </c>
      <c r="W245">
        <f t="shared" si="169"/>
        <v>0</v>
      </c>
      <c r="X245">
        <f t="shared" si="170"/>
        <v>0</v>
      </c>
      <c r="Y245">
        <f t="shared" si="171"/>
        <v>0</v>
      </c>
      <c r="Z245">
        <f t="shared" si="172"/>
        <v>0</v>
      </c>
      <c r="AA245">
        <f t="shared" si="173"/>
        <v>0</v>
      </c>
      <c r="AB245">
        <f t="shared" si="174"/>
        <v>0</v>
      </c>
      <c r="AC245">
        <f t="shared" si="175"/>
        <v>0</v>
      </c>
      <c r="AD245">
        <f t="shared" si="176"/>
        <v>0</v>
      </c>
      <c r="AE245">
        <f t="shared" si="177"/>
        <v>0</v>
      </c>
      <c r="AF245">
        <f t="shared" si="178"/>
        <v>0</v>
      </c>
      <c r="AG245">
        <f t="shared" si="179"/>
        <v>0</v>
      </c>
      <c r="AH245">
        <f t="shared" si="180"/>
        <v>0</v>
      </c>
      <c r="AI245">
        <f t="shared" si="181"/>
        <v>0</v>
      </c>
      <c r="AJ245">
        <f t="shared" si="182"/>
        <v>0</v>
      </c>
      <c r="AK245">
        <f t="shared" si="183"/>
        <v>0</v>
      </c>
      <c r="AL245">
        <f t="shared" si="184"/>
        <v>0</v>
      </c>
      <c r="AM245">
        <f t="shared" si="185"/>
        <v>0</v>
      </c>
      <c r="AN245">
        <f t="shared" si="186"/>
        <v>0</v>
      </c>
      <c r="AO245">
        <f t="shared" si="187"/>
        <v>0</v>
      </c>
      <c r="AP245">
        <f t="shared" si="188"/>
        <v>0</v>
      </c>
      <c r="AQ245">
        <f t="shared" si="189"/>
        <v>0</v>
      </c>
      <c r="AR245">
        <f t="shared" si="190"/>
        <v>0</v>
      </c>
      <c r="AS245">
        <f t="shared" si="191"/>
        <v>0</v>
      </c>
      <c r="AT245">
        <f t="shared" si="192"/>
        <v>0</v>
      </c>
    </row>
    <row r="246" spans="2:46">
      <c r="B246" s="1" t="s">
        <v>289</v>
      </c>
      <c r="C246" s="18">
        <v>112820</v>
      </c>
      <c r="D246" s="3">
        <v>112820</v>
      </c>
      <c r="E246" s="1" t="s">
        <v>205</v>
      </c>
      <c r="F246" s="1">
        <v>2</v>
      </c>
      <c r="G246" t="s">
        <v>875</v>
      </c>
      <c r="H246" t="s">
        <v>876</v>
      </c>
      <c r="I246" t="s">
        <v>866</v>
      </c>
      <c r="J246">
        <f t="shared" si="158"/>
        <v>112820</v>
      </c>
      <c r="K246">
        <f t="shared" si="159"/>
        <v>1</v>
      </c>
      <c r="N246">
        <f t="shared" si="160"/>
        <v>0</v>
      </c>
      <c r="O246">
        <f t="shared" si="161"/>
        <v>0</v>
      </c>
      <c r="P246">
        <f t="shared" si="162"/>
        <v>0</v>
      </c>
      <c r="Q246">
        <f t="shared" si="163"/>
        <v>0</v>
      </c>
      <c r="R246">
        <f t="shared" si="164"/>
        <v>0</v>
      </c>
      <c r="S246">
        <f t="shared" si="165"/>
        <v>0</v>
      </c>
      <c r="T246">
        <f t="shared" si="166"/>
        <v>0</v>
      </c>
      <c r="U246">
        <f t="shared" si="167"/>
        <v>0</v>
      </c>
      <c r="V246">
        <f t="shared" si="168"/>
        <v>112820</v>
      </c>
      <c r="W246">
        <f t="shared" si="169"/>
        <v>0</v>
      </c>
      <c r="X246">
        <f t="shared" si="170"/>
        <v>0</v>
      </c>
      <c r="Y246">
        <f t="shared" si="171"/>
        <v>0</v>
      </c>
      <c r="Z246">
        <f t="shared" si="172"/>
        <v>0</v>
      </c>
      <c r="AA246">
        <f t="shared" si="173"/>
        <v>0</v>
      </c>
      <c r="AB246">
        <f t="shared" si="174"/>
        <v>0</v>
      </c>
      <c r="AC246">
        <f t="shared" si="175"/>
        <v>0</v>
      </c>
      <c r="AD246">
        <f t="shared" si="176"/>
        <v>0</v>
      </c>
      <c r="AE246">
        <f t="shared" si="177"/>
        <v>0</v>
      </c>
      <c r="AF246">
        <f t="shared" si="178"/>
        <v>0</v>
      </c>
      <c r="AG246">
        <f t="shared" si="179"/>
        <v>0</v>
      </c>
      <c r="AH246">
        <f t="shared" si="180"/>
        <v>0</v>
      </c>
      <c r="AI246">
        <f t="shared" si="181"/>
        <v>0</v>
      </c>
      <c r="AJ246">
        <f t="shared" si="182"/>
        <v>0</v>
      </c>
      <c r="AK246">
        <f t="shared" si="183"/>
        <v>0</v>
      </c>
      <c r="AL246">
        <f t="shared" si="184"/>
        <v>0</v>
      </c>
      <c r="AM246">
        <f t="shared" si="185"/>
        <v>0</v>
      </c>
      <c r="AN246">
        <f t="shared" si="186"/>
        <v>0</v>
      </c>
      <c r="AO246">
        <f t="shared" si="187"/>
        <v>0</v>
      </c>
      <c r="AP246">
        <f t="shared" si="188"/>
        <v>0</v>
      </c>
      <c r="AQ246">
        <f t="shared" si="189"/>
        <v>0</v>
      </c>
      <c r="AR246">
        <f t="shared" si="190"/>
        <v>0</v>
      </c>
      <c r="AS246">
        <f t="shared" si="191"/>
        <v>0</v>
      </c>
      <c r="AT246">
        <f t="shared" si="192"/>
        <v>0</v>
      </c>
    </row>
    <row r="247" spans="2:46">
      <c r="B247" s="1" t="s">
        <v>290</v>
      </c>
      <c r="C247" s="18">
        <v>33932</v>
      </c>
      <c r="D247" s="3">
        <v>33932</v>
      </c>
      <c r="E247" s="1" t="s">
        <v>205</v>
      </c>
      <c r="F247" s="1">
        <v>2</v>
      </c>
      <c r="G247" t="s">
        <v>892</v>
      </c>
      <c r="H247" t="s">
        <v>893</v>
      </c>
      <c r="I247" t="s">
        <v>866</v>
      </c>
      <c r="J247">
        <f t="shared" si="158"/>
        <v>33932</v>
      </c>
      <c r="K247">
        <f t="shared" si="159"/>
        <v>1</v>
      </c>
      <c r="N247">
        <f t="shared" si="160"/>
        <v>0</v>
      </c>
      <c r="O247">
        <f t="shared" si="161"/>
        <v>0</v>
      </c>
      <c r="P247">
        <f t="shared" si="162"/>
        <v>0</v>
      </c>
      <c r="Q247">
        <f t="shared" si="163"/>
        <v>0</v>
      </c>
      <c r="R247">
        <f t="shared" si="164"/>
        <v>0</v>
      </c>
      <c r="S247">
        <f t="shared" si="165"/>
        <v>0</v>
      </c>
      <c r="T247">
        <f t="shared" si="166"/>
        <v>0</v>
      </c>
      <c r="U247">
        <f t="shared" si="167"/>
        <v>0</v>
      </c>
      <c r="V247">
        <f t="shared" si="168"/>
        <v>0</v>
      </c>
      <c r="W247">
        <f t="shared" si="169"/>
        <v>0</v>
      </c>
      <c r="X247">
        <f t="shared" si="170"/>
        <v>0</v>
      </c>
      <c r="Y247">
        <f t="shared" si="171"/>
        <v>0</v>
      </c>
      <c r="Z247">
        <f t="shared" si="172"/>
        <v>0</v>
      </c>
      <c r="AA247">
        <f t="shared" si="173"/>
        <v>0</v>
      </c>
      <c r="AB247">
        <f t="shared" si="174"/>
        <v>0</v>
      </c>
      <c r="AC247">
        <f t="shared" si="175"/>
        <v>0</v>
      </c>
      <c r="AD247">
        <f t="shared" si="176"/>
        <v>0</v>
      </c>
      <c r="AE247">
        <f t="shared" si="177"/>
        <v>33932</v>
      </c>
      <c r="AF247">
        <f t="shared" si="178"/>
        <v>0</v>
      </c>
      <c r="AG247">
        <f t="shared" si="179"/>
        <v>0</v>
      </c>
      <c r="AH247">
        <f t="shared" si="180"/>
        <v>0</v>
      </c>
      <c r="AI247">
        <f t="shared" si="181"/>
        <v>0</v>
      </c>
      <c r="AJ247">
        <f t="shared" si="182"/>
        <v>0</v>
      </c>
      <c r="AK247">
        <f t="shared" si="183"/>
        <v>0</v>
      </c>
      <c r="AL247">
        <f t="shared" si="184"/>
        <v>0</v>
      </c>
      <c r="AM247">
        <f t="shared" si="185"/>
        <v>0</v>
      </c>
      <c r="AN247">
        <f t="shared" si="186"/>
        <v>0</v>
      </c>
      <c r="AO247">
        <f t="shared" si="187"/>
        <v>0</v>
      </c>
      <c r="AP247">
        <f t="shared" si="188"/>
        <v>0</v>
      </c>
      <c r="AQ247">
        <f t="shared" si="189"/>
        <v>0</v>
      </c>
      <c r="AR247">
        <f t="shared" si="190"/>
        <v>0</v>
      </c>
      <c r="AS247">
        <f t="shared" si="191"/>
        <v>0</v>
      </c>
      <c r="AT247">
        <f t="shared" si="192"/>
        <v>0</v>
      </c>
    </row>
    <row r="248" spans="2:46">
      <c r="B248" s="1" t="s">
        <v>291</v>
      </c>
      <c r="C248" s="18">
        <v>500000</v>
      </c>
      <c r="D248" s="3">
        <v>500000</v>
      </c>
      <c r="E248" s="1" t="s">
        <v>205</v>
      </c>
      <c r="F248" s="1">
        <v>2</v>
      </c>
      <c r="G248" t="s">
        <v>877</v>
      </c>
      <c r="H248" t="s">
        <v>878</v>
      </c>
      <c r="I248" t="s">
        <v>177</v>
      </c>
      <c r="J248">
        <f t="shared" si="158"/>
        <v>0</v>
      </c>
      <c r="K248">
        <f t="shared" si="159"/>
        <v>0</v>
      </c>
      <c r="N248">
        <f t="shared" si="160"/>
        <v>0</v>
      </c>
      <c r="O248">
        <f t="shared" si="161"/>
        <v>0</v>
      </c>
      <c r="P248">
        <f t="shared" si="162"/>
        <v>500000</v>
      </c>
      <c r="Q248">
        <f t="shared" si="163"/>
        <v>1</v>
      </c>
      <c r="R248">
        <f t="shared" si="164"/>
        <v>0</v>
      </c>
      <c r="S248">
        <f t="shared" si="165"/>
        <v>0</v>
      </c>
      <c r="T248">
        <f t="shared" si="166"/>
        <v>0</v>
      </c>
      <c r="U248">
        <f t="shared" si="167"/>
        <v>0</v>
      </c>
      <c r="V248">
        <f t="shared" si="168"/>
        <v>0</v>
      </c>
      <c r="W248">
        <f t="shared" si="169"/>
        <v>0</v>
      </c>
      <c r="X248">
        <f t="shared" si="170"/>
        <v>0</v>
      </c>
      <c r="Y248">
        <f t="shared" si="171"/>
        <v>0</v>
      </c>
      <c r="Z248">
        <f t="shared" si="172"/>
        <v>0</v>
      </c>
      <c r="AA248">
        <f t="shared" si="173"/>
        <v>0</v>
      </c>
      <c r="AB248">
        <f t="shared" si="174"/>
        <v>0</v>
      </c>
      <c r="AC248">
        <f t="shared" si="175"/>
        <v>500000</v>
      </c>
      <c r="AD248">
        <f t="shared" si="176"/>
        <v>0</v>
      </c>
      <c r="AE248">
        <f t="shared" si="177"/>
        <v>0</v>
      </c>
      <c r="AF248">
        <f t="shared" si="178"/>
        <v>0</v>
      </c>
      <c r="AG248">
        <f t="shared" si="179"/>
        <v>0</v>
      </c>
      <c r="AH248">
        <f t="shared" si="180"/>
        <v>0</v>
      </c>
      <c r="AI248">
        <f t="shared" si="181"/>
        <v>0</v>
      </c>
      <c r="AJ248">
        <f t="shared" si="182"/>
        <v>0</v>
      </c>
      <c r="AK248">
        <f t="shared" si="183"/>
        <v>0</v>
      </c>
      <c r="AL248">
        <f t="shared" si="184"/>
        <v>0</v>
      </c>
      <c r="AM248">
        <f t="shared" si="185"/>
        <v>0</v>
      </c>
      <c r="AN248">
        <f t="shared" si="186"/>
        <v>0</v>
      </c>
      <c r="AO248">
        <f t="shared" si="187"/>
        <v>0</v>
      </c>
      <c r="AP248">
        <f t="shared" si="188"/>
        <v>0</v>
      </c>
      <c r="AQ248">
        <f t="shared" si="189"/>
        <v>0</v>
      </c>
      <c r="AR248">
        <f t="shared" si="190"/>
        <v>0</v>
      </c>
      <c r="AS248">
        <f t="shared" si="191"/>
        <v>0</v>
      </c>
      <c r="AT248">
        <f t="shared" si="192"/>
        <v>0</v>
      </c>
    </row>
    <row r="249" spans="2:46">
      <c r="B249" s="1" t="s">
        <v>292</v>
      </c>
      <c r="C249" s="18">
        <v>280732</v>
      </c>
      <c r="D249" s="3">
        <v>280732</v>
      </c>
      <c r="E249" s="1" t="s">
        <v>205</v>
      </c>
      <c r="F249" s="1">
        <v>2</v>
      </c>
      <c r="G249" t="s">
        <v>869</v>
      </c>
      <c r="H249" t="s">
        <v>870</v>
      </c>
      <c r="I249" t="s">
        <v>866</v>
      </c>
      <c r="J249">
        <f t="shared" si="158"/>
        <v>280732</v>
      </c>
      <c r="K249">
        <f t="shared" si="159"/>
        <v>1</v>
      </c>
      <c r="N249">
        <f t="shared" si="160"/>
        <v>0</v>
      </c>
      <c r="O249">
        <f t="shared" si="161"/>
        <v>0</v>
      </c>
      <c r="P249">
        <f t="shared" si="162"/>
        <v>0</v>
      </c>
      <c r="Q249">
        <f t="shared" si="163"/>
        <v>0</v>
      </c>
      <c r="R249">
        <f t="shared" si="164"/>
        <v>0</v>
      </c>
      <c r="S249">
        <f t="shared" si="165"/>
        <v>0</v>
      </c>
      <c r="T249">
        <f t="shared" si="166"/>
        <v>280732</v>
      </c>
      <c r="U249">
        <f t="shared" si="167"/>
        <v>0</v>
      </c>
      <c r="V249">
        <f t="shared" si="168"/>
        <v>0</v>
      </c>
      <c r="W249">
        <f t="shared" si="169"/>
        <v>0</v>
      </c>
      <c r="X249">
        <f t="shared" si="170"/>
        <v>0</v>
      </c>
      <c r="Y249">
        <f t="shared" si="171"/>
        <v>0</v>
      </c>
      <c r="Z249">
        <f t="shared" si="172"/>
        <v>0</v>
      </c>
      <c r="AA249">
        <f t="shared" si="173"/>
        <v>0</v>
      </c>
      <c r="AB249">
        <f t="shared" si="174"/>
        <v>0</v>
      </c>
      <c r="AC249">
        <f t="shared" si="175"/>
        <v>0</v>
      </c>
      <c r="AD249">
        <f t="shared" si="176"/>
        <v>0</v>
      </c>
      <c r="AE249">
        <f t="shared" si="177"/>
        <v>0</v>
      </c>
      <c r="AF249">
        <f t="shared" si="178"/>
        <v>0</v>
      </c>
      <c r="AG249">
        <f t="shared" si="179"/>
        <v>0</v>
      </c>
      <c r="AH249">
        <f t="shared" si="180"/>
        <v>0</v>
      </c>
      <c r="AI249">
        <f t="shared" si="181"/>
        <v>0</v>
      </c>
      <c r="AJ249">
        <f t="shared" si="182"/>
        <v>0</v>
      </c>
      <c r="AK249">
        <f t="shared" si="183"/>
        <v>0</v>
      </c>
      <c r="AL249">
        <f t="shared" si="184"/>
        <v>0</v>
      </c>
      <c r="AM249">
        <f t="shared" si="185"/>
        <v>0</v>
      </c>
      <c r="AN249">
        <f t="shared" si="186"/>
        <v>0</v>
      </c>
      <c r="AO249">
        <f t="shared" si="187"/>
        <v>0</v>
      </c>
      <c r="AP249">
        <f t="shared" si="188"/>
        <v>0</v>
      </c>
      <c r="AQ249">
        <f t="shared" si="189"/>
        <v>0</v>
      </c>
      <c r="AR249">
        <f t="shared" si="190"/>
        <v>0</v>
      </c>
      <c r="AS249">
        <f t="shared" si="191"/>
        <v>0</v>
      </c>
      <c r="AT249">
        <f t="shared" si="192"/>
        <v>0</v>
      </c>
    </row>
    <row r="250" spans="2:46">
      <c r="B250" s="1" t="s">
        <v>293</v>
      </c>
      <c r="C250" s="18">
        <v>141442</v>
      </c>
      <c r="D250" s="3">
        <v>141442</v>
      </c>
      <c r="E250" s="1" t="s">
        <v>205</v>
      </c>
      <c r="F250" s="1">
        <v>2</v>
      </c>
      <c r="G250" t="s">
        <v>869</v>
      </c>
      <c r="H250" t="s">
        <v>870</v>
      </c>
      <c r="I250" t="s">
        <v>866</v>
      </c>
      <c r="J250">
        <f t="shared" si="158"/>
        <v>141442</v>
      </c>
      <c r="K250">
        <f t="shared" si="159"/>
        <v>1</v>
      </c>
      <c r="N250">
        <f t="shared" si="160"/>
        <v>0</v>
      </c>
      <c r="O250">
        <f t="shared" si="161"/>
        <v>0</v>
      </c>
      <c r="P250">
        <f t="shared" si="162"/>
        <v>0</v>
      </c>
      <c r="Q250">
        <f t="shared" si="163"/>
        <v>0</v>
      </c>
      <c r="R250">
        <f t="shared" si="164"/>
        <v>0</v>
      </c>
      <c r="S250">
        <f t="shared" si="165"/>
        <v>0</v>
      </c>
      <c r="T250">
        <f t="shared" si="166"/>
        <v>141442</v>
      </c>
      <c r="U250">
        <f t="shared" si="167"/>
        <v>0</v>
      </c>
      <c r="V250">
        <f t="shared" si="168"/>
        <v>0</v>
      </c>
      <c r="W250">
        <f t="shared" si="169"/>
        <v>0</v>
      </c>
      <c r="X250">
        <f t="shared" si="170"/>
        <v>0</v>
      </c>
      <c r="Y250">
        <f t="shared" si="171"/>
        <v>0</v>
      </c>
      <c r="Z250">
        <f t="shared" si="172"/>
        <v>0</v>
      </c>
      <c r="AA250">
        <f t="shared" si="173"/>
        <v>0</v>
      </c>
      <c r="AB250">
        <f t="shared" si="174"/>
        <v>0</v>
      </c>
      <c r="AC250">
        <f t="shared" si="175"/>
        <v>0</v>
      </c>
      <c r="AD250">
        <f t="shared" si="176"/>
        <v>0</v>
      </c>
      <c r="AE250">
        <f t="shared" si="177"/>
        <v>0</v>
      </c>
      <c r="AF250">
        <f t="shared" si="178"/>
        <v>0</v>
      </c>
      <c r="AG250">
        <f t="shared" si="179"/>
        <v>0</v>
      </c>
      <c r="AH250">
        <f t="shared" si="180"/>
        <v>0</v>
      </c>
      <c r="AI250">
        <f t="shared" si="181"/>
        <v>0</v>
      </c>
      <c r="AJ250">
        <f t="shared" si="182"/>
        <v>0</v>
      </c>
      <c r="AK250">
        <f t="shared" si="183"/>
        <v>0</v>
      </c>
      <c r="AL250">
        <f t="shared" si="184"/>
        <v>0</v>
      </c>
      <c r="AM250">
        <f t="shared" si="185"/>
        <v>0</v>
      </c>
      <c r="AN250">
        <f t="shared" si="186"/>
        <v>0</v>
      </c>
      <c r="AO250">
        <f t="shared" si="187"/>
        <v>0</v>
      </c>
      <c r="AP250">
        <f t="shared" si="188"/>
        <v>0</v>
      </c>
      <c r="AQ250">
        <f t="shared" si="189"/>
        <v>0</v>
      </c>
      <c r="AR250">
        <f t="shared" si="190"/>
        <v>0</v>
      </c>
      <c r="AS250">
        <f t="shared" si="191"/>
        <v>0</v>
      </c>
      <c r="AT250">
        <f t="shared" si="192"/>
        <v>0</v>
      </c>
    </row>
    <row r="251" spans="2:46">
      <c r="B251" s="1" t="s">
        <v>294</v>
      </c>
      <c r="C251" s="18">
        <v>264618</v>
      </c>
      <c r="D251" s="3">
        <v>264618</v>
      </c>
      <c r="E251" s="1" t="s">
        <v>205</v>
      </c>
      <c r="F251" s="1">
        <v>2</v>
      </c>
      <c r="G251" t="s">
        <v>912</v>
      </c>
      <c r="H251" t="s">
        <v>913</v>
      </c>
      <c r="I251" t="s">
        <v>177</v>
      </c>
      <c r="J251">
        <f t="shared" si="158"/>
        <v>0</v>
      </c>
      <c r="K251">
        <f t="shared" si="159"/>
        <v>0</v>
      </c>
      <c r="N251">
        <f t="shared" si="160"/>
        <v>0</v>
      </c>
      <c r="O251">
        <f t="shared" si="161"/>
        <v>0</v>
      </c>
      <c r="P251">
        <f t="shared" si="162"/>
        <v>264618</v>
      </c>
      <c r="Q251">
        <f t="shared" si="163"/>
        <v>1</v>
      </c>
      <c r="R251">
        <f t="shared" si="164"/>
        <v>0</v>
      </c>
      <c r="S251">
        <f t="shared" si="165"/>
        <v>0</v>
      </c>
      <c r="T251">
        <f t="shared" si="166"/>
        <v>0</v>
      </c>
      <c r="U251">
        <f t="shared" si="167"/>
        <v>0</v>
      </c>
      <c r="V251">
        <f t="shared" si="168"/>
        <v>0</v>
      </c>
      <c r="W251">
        <f t="shared" si="169"/>
        <v>0</v>
      </c>
      <c r="X251">
        <f t="shared" si="170"/>
        <v>0</v>
      </c>
      <c r="Y251">
        <f t="shared" si="171"/>
        <v>0</v>
      </c>
      <c r="Z251">
        <f t="shared" si="172"/>
        <v>0</v>
      </c>
      <c r="AA251">
        <f t="shared" si="173"/>
        <v>0</v>
      </c>
      <c r="AB251">
        <f t="shared" si="174"/>
        <v>0</v>
      </c>
      <c r="AC251">
        <f t="shared" si="175"/>
        <v>0</v>
      </c>
      <c r="AD251">
        <f t="shared" si="176"/>
        <v>0</v>
      </c>
      <c r="AE251">
        <f t="shared" si="177"/>
        <v>0</v>
      </c>
      <c r="AF251">
        <f t="shared" si="178"/>
        <v>0</v>
      </c>
      <c r="AG251">
        <f t="shared" si="179"/>
        <v>0</v>
      </c>
      <c r="AH251">
        <f t="shared" si="180"/>
        <v>0</v>
      </c>
      <c r="AI251">
        <f t="shared" si="181"/>
        <v>0</v>
      </c>
      <c r="AJ251">
        <f t="shared" si="182"/>
        <v>0</v>
      </c>
      <c r="AK251">
        <f t="shared" si="183"/>
        <v>0</v>
      </c>
      <c r="AL251">
        <f t="shared" si="184"/>
        <v>0</v>
      </c>
      <c r="AM251">
        <f t="shared" si="185"/>
        <v>0</v>
      </c>
      <c r="AN251">
        <f t="shared" si="186"/>
        <v>0</v>
      </c>
      <c r="AO251">
        <f t="shared" si="187"/>
        <v>0</v>
      </c>
      <c r="AP251">
        <f t="shared" si="188"/>
        <v>0</v>
      </c>
      <c r="AQ251">
        <f t="shared" si="189"/>
        <v>0</v>
      </c>
      <c r="AR251">
        <f t="shared" si="190"/>
        <v>264618</v>
      </c>
      <c r="AS251">
        <f t="shared" si="191"/>
        <v>0</v>
      </c>
      <c r="AT251">
        <f t="shared" si="192"/>
        <v>0</v>
      </c>
    </row>
    <row r="252" spans="2:46">
      <c r="B252" s="1" t="s">
        <v>295</v>
      </c>
      <c r="C252" s="18">
        <v>50000</v>
      </c>
      <c r="D252" s="3">
        <v>50000</v>
      </c>
      <c r="E252" s="1" t="s">
        <v>205</v>
      </c>
      <c r="F252" s="1">
        <v>2</v>
      </c>
      <c r="G252" t="s">
        <v>914</v>
      </c>
      <c r="H252" s="6" t="s">
        <v>915</v>
      </c>
      <c r="I252" s="6" t="s">
        <v>916</v>
      </c>
      <c r="J252">
        <f t="shared" si="158"/>
        <v>0</v>
      </c>
      <c r="K252">
        <f t="shared" si="159"/>
        <v>0</v>
      </c>
      <c r="N252">
        <f t="shared" si="160"/>
        <v>50000</v>
      </c>
      <c r="O252">
        <f t="shared" si="161"/>
        <v>1</v>
      </c>
      <c r="P252">
        <f t="shared" si="162"/>
        <v>0</v>
      </c>
      <c r="Q252">
        <f t="shared" si="163"/>
        <v>0</v>
      </c>
      <c r="R252">
        <f t="shared" si="164"/>
        <v>0</v>
      </c>
      <c r="S252">
        <f t="shared" si="165"/>
        <v>0</v>
      </c>
      <c r="T252">
        <f t="shared" si="166"/>
        <v>0</v>
      </c>
      <c r="U252">
        <f t="shared" si="167"/>
        <v>0</v>
      </c>
      <c r="V252">
        <f t="shared" si="168"/>
        <v>0</v>
      </c>
      <c r="W252">
        <f t="shared" si="169"/>
        <v>0</v>
      </c>
      <c r="X252">
        <f t="shared" si="170"/>
        <v>0</v>
      </c>
      <c r="Y252">
        <f t="shared" si="171"/>
        <v>0</v>
      </c>
      <c r="Z252">
        <f t="shared" si="172"/>
        <v>0</v>
      </c>
      <c r="AA252">
        <f t="shared" si="173"/>
        <v>50000</v>
      </c>
      <c r="AB252">
        <f t="shared" si="174"/>
        <v>0</v>
      </c>
      <c r="AC252">
        <f t="shared" si="175"/>
        <v>0</v>
      </c>
      <c r="AD252">
        <f t="shared" si="176"/>
        <v>0</v>
      </c>
      <c r="AE252">
        <f t="shared" si="177"/>
        <v>0</v>
      </c>
      <c r="AF252">
        <f t="shared" si="178"/>
        <v>0</v>
      </c>
      <c r="AG252">
        <f t="shared" si="179"/>
        <v>0</v>
      </c>
      <c r="AH252">
        <f t="shared" si="180"/>
        <v>0</v>
      </c>
      <c r="AI252">
        <f t="shared" si="181"/>
        <v>0</v>
      </c>
      <c r="AJ252">
        <f t="shared" si="182"/>
        <v>0</v>
      </c>
      <c r="AK252">
        <f t="shared" si="183"/>
        <v>0</v>
      </c>
      <c r="AL252">
        <f t="shared" si="184"/>
        <v>0</v>
      </c>
      <c r="AM252">
        <f t="shared" si="185"/>
        <v>0</v>
      </c>
      <c r="AN252">
        <f t="shared" si="186"/>
        <v>0</v>
      </c>
      <c r="AO252">
        <f t="shared" si="187"/>
        <v>0</v>
      </c>
      <c r="AP252">
        <f t="shared" si="188"/>
        <v>0</v>
      </c>
      <c r="AQ252">
        <f t="shared" si="189"/>
        <v>0</v>
      </c>
      <c r="AR252">
        <f t="shared" si="190"/>
        <v>0</v>
      </c>
      <c r="AS252">
        <f t="shared" si="191"/>
        <v>0</v>
      </c>
      <c r="AT252">
        <f t="shared" si="192"/>
        <v>0</v>
      </c>
    </row>
    <row r="253" spans="2:46">
      <c r="B253" s="1" t="s">
        <v>296</v>
      </c>
      <c r="C253" s="18">
        <v>200000</v>
      </c>
      <c r="D253" s="3">
        <v>200000</v>
      </c>
      <c r="E253" s="1" t="s">
        <v>205</v>
      </c>
      <c r="F253" s="1">
        <v>2</v>
      </c>
      <c r="G253" t="s">
        <v>890</v>
      </c>
      <c r="H253" t="s">
        <v>891</v>
      </c>
      <c r="I253" t="s">
        <v>866</v>
      </c>
      <c r="J253">
        <f t="shared" si="158"/>
        <v>200000</v>
      </c>
      <c r="K253">
        <f t="shared" si="159"/>
        <v>1</v>
      </c>
      <c r="N253">
        <f t="shared" si="160"/>
        <v>0</v>
      </c>
      <c r="O253">
        <f t="shared" si="161"/>
        <v>0</v>
      </c>
      <c r="P253">
        <f t="shared" si="162"/>
        <v>0</v>
      </c>
      <c r="Q253">
        <f t="shared" si="163"/>
        <v>0</v>
      </c>
      <c r="R253">
        <f t="shared" si="164"/>
        <v>0</v>
      </c>
      <c r="S253">
        <f t="shared" si="165"/>
        <v>0</v>
      </c>
      <c r="T253">
        <f t="shared" si="166"/>
        <v>0</v>
      </c>
      <c r="U253">
        <f t="shared" si="167"/>
        <v>200000</v>
      </c>
      <c r="V253">
        <f t="shared" si="168"/>
        <v>0</v>
      </c>
      <c r="W253">
        <f t="shared" si="169"/>
        <v>0</v>
      </c>
      <c r="X253">
        <f t="shared" si="170"/>
        <v>0</v>
      </c>
      <c r="Y253">
        <f t="shared" si="171"/>
        <v>0</v>
      </c>
      <c r="Z253">
        <f t="shared" si="172"/>
        <v>0</v>
      </c>
      <c r="AA253">
        <f t="shared" si="173"/>
        <v>0</v>
      </c>
      <c r="AB253">
        <f t="shared" si="174"/>
        <v>0</v>
      </c>
      <c r="AC253">
        <f t="shared" si="175"/>
        <v>0</v>
      </c>
      <c r="AD253">
        <f t="shared" si="176"/>
        <v>0</v>
      </c>
      <c r="AE253">
        <f t="shared" si="177"/>
        <v>0</v>
      </c>
      <c r="AF253">
        <f t="shared" si="178"/>
        <v>0</v>
      </c>
      <c r="AG253">
        <f t="shared" si="179"/>
        <v>0</v>
      </c>
      <c r="AH253">
        <f t="shared" si="180"/>
        <v>0</v>
      </c>
      <c r="AI253">
        <f t="shared" si="181"/>
        <v>0</v>
      </c>
      <c r="AJ253">
        <f t="shared" si="182"/>
        <v>0</v>
      </c>
      <c r="AK253">
        <f t="shared" si="183"/>
        <v>0</v>
      </c>
      <c r="AL253">
        <f t="shared" si="184"/>
        <v>0</v>
      </c>
      <c r="AM253">
        <f t="shared" si="185"/>
        <v>0</v>
      </c>
      <c r="AN253">
        <f t="shared" si="186"/>
        <v>0</v>
      </c>
      <c r="AO253">
        <f t="shared" si="187"/>
        <v>0</v>
      </c>
      <c r="AP253">
        <f t="shared" si="188"/>
        <v>0</v>
      </c>
      <c r="AQ253">
        <f t="shared" si="189"/>
        <v>0</v>
      </c>
      <c r="AR253">
        <f t="shared" si="190"/>
        <v>0</v>
      </c>
      <c r="AS253">
        <f t="shared" si="191"/>
        <v>0</v>
      </c>
      <c r="AT253">
        <f t="shared" si="192"/>
        <v>0</v>
      </c>
    </row>
    <row r="254" spans="2:46" ht="30">
      <c r="B254" s="1" t="s">
        <v>297</v>
      </c>
      <c r="C254" s="18">
        <v>150000</v>
      </c>
      <c r="D254" s="3">
        <v>150000</v>
      </c>
      <c r="E254" s="1" t="s">
        <v>205</v>
      </c>
      <c r="F254" s="1">
        <v>2</v>
      </c>
      <c r="G254" t="s">
        <v>871</v>
      </c>
      <c r="H254" t="s">
        <v>872</v>
      </c>
      <c r="I254" t="s">
        <v>866</v>
      </c>
      <c r="J254">
        <f t="shared" si="158"/>
        <v>150000</v>
      </c>
      <c r="K254">
        <f t="shared" si="159"/>
        <v>1</v>
      </c>
      <c r="N254">
        <f t="shared" si="160"/>
        <v>0</v>
      </c>
      <c r="O254">
        <f t="shared" si="161"/>
        <v>0</v>
      </c>
      <c r="P254">
        <f t="shared" si="162"/>
        <v>0</v>
      </c>
      <c r="Q254">
        <f t="shared" si="163"/>
        <v>0</v>
      </c>
      <c r="R254">
        <f t="shared" si="164"/>
        <v>0</v>
      </c>
      <c r="S254">
        <f t="shared" si="165"/>
        <v>0</v>
      </c>
      <c r="T254">
        <f t="shared" si="166"/>
        <v>0</v>
      </c>
      <c r="U254">
        <f t="shared" si="167"/>
        <v>0</v>
      </c>
      <c r="V254">
        <f t="shared" si="168"/>
        <v>0</v>
      </c>
      <c r="W254">
        <f t="shared" si="169"/>
        <v>0</v>
      </c>
      <c r="X254">
        <f t="shared" si="170"/>
        <v>0</v>
      </c>
      <c r="Y254">
        <f t="shared" si="171"/>
        <v>0</v>
      </c>
      <c r="Z254">
        <f t="shared" si="172"/>
        <v>0</v>
      </c>
      <c r="AA254">
        <f t="shared" si="173"/>
        <v>0</v>
      </c>
      <c r="AB254">
        <f t="shared" si="174"/>
        <v>0</v>
      </c>
      <c r="AC254">
        <f t="shared" si="175"/>
        <v>0</v>
      </c>
      <c r="AD254">
        <f t="shared" si="176"/>
        <v>0</v>
      </c>
      <c r="AE254">
        <f t="shared" si="177"/>
        <v>0</v>
      </c>
      <c r="AF254">
        <f t="shared" si="178"/>
        <v>150000</v>
      </c>
      <c r="AG254">
        <f t="shared" si="179"/>
        <v>0</v>
      </c>
      <c r="AH254">
        <f t="shared" si="180"/>
        <v>0</v>
      </c>
      <c r="AI254">
        <f t="shared" si="181"/>
        <v>0</v>
      </c>
      <c r="AJ254">
        <f t="shared" si="182"/>
        <v>0</v>
      </c>
      <c r="AK254">
        <f t="shared" si="183"/>
        <v>0</v>
      </c>
      <c r="AL254">
        <f t="shared" si="184"/>
        <v>0</v>
      </c>
      <c r="AM254">
        <f t="shared" si="185"/>
        <v>0</v>
      </c>
      <c r="AN254">
        <f t="shared" si="186"/>
        <v>0</v>
      </c>
      <c r="AO254">
        <f t="shared" si="187"/>
        <v>0</v>
      </c>
      <c r="AP254">
        <f t="shared" si="188"/>
        <v>0</v>
      </c>
      <c r="AQ254">
        <f t="shared" si="189"/>
        <v>0</v>
      </c>
      <c r="AR254">
        <f t="shared" si="190"/>
        <v>0</v>
      </c>
      <c r="AS254">
        <f t="shared" si="191"/>
        <v>0</v>
      </c>
      <c r="AT254">
        <f t="shared" si="192"/>
        <v>0</v>
      </c>
    </row>
    <row r="255" spans="2:46" ht="30">
      <c r="B255" s="1" t="s">
        <v>298</v>
      </c>
      <c r="C255" s="18">
        <v>426300</v>
      </c>
      <c r="D255" s="3">
        <v>426300</v>
      </c>
      <c r="E255" s="1" t="s">
        <v>205</v>
      </c>
      <c r="F255" s="1">
        <v>2</v>
      </c>
      <c r="G255" s="6" t="s">
        <v>884</v>
      </c>
      <c r="H255" t="s">
        <v>885</v>
      </c>
      <c r="I255" s="6" t="s">
        <v>866</v>
      </c>
      <c r="J255">
        <f t="shared" si="158"/>
        <v>426300</v>
      </c>
      <c r="K255">
        <f t="shared" si="159"/>
        <v>1</v>
      </c>
      <c r="N255">
        <f t="shared" si="160"/>
        <v>0</v>
      </c>
      <c r="O255">
        <f t="shared" si="161"/>
        <v>0</v>
      </c>
      <c r="P255">
        <f t="shared" si="162"/>
        <v>0</v>
      </c>
      <c r="Q255">
        <f t="shared" si="163"/>
        <v>0</v>
      </c>
      <c r="R255">
        <f t="shared" si="164"/>
        <v>0</v>
      </c>
      <c r="S255">
        <f t="shared" si="165"/>
        <v>0</v>
      </c>
      <c r="T255">
        <f t="shared" si="166"/>
        <v>0</v>
      </c>
      <c r="U255">
        <f t="shared" si="167"/>
        <v>0</v>
      </c>
      <c r="V255">
        <f t="shared" si="168"/>
        <v>0</v>
      </c>
      <c r="W255">
        <f t="shared" si="169"/>
        <v>0</v>
      </c>
      <c r="X255">
        <f t="shared" si="170"/>
        <v>0</v>
      </c>
      <c r="Y255">
        <f t="shared" si="171"/>
        <v>0</v>
      </c>
      <c r="Z255">
        <f t="shared" si="172"/>
        <v>0</v>
      </c>
      <c r="AA255">
        <f t="shared" si="173"/>
        <v>0</v>
      </c>
      <c r="AB255">
        <f t="shared" si="174"/>
        <v>0</v>
      </c>
      <c r="AC255">
        <f t="shared" si="175"/>
        <v>0</v>
      </c>
      <c r="AD255">
        <f t="shared" si="176"/>
        <v>426300</v>
      </c>
      <c r="AE255">
        <f t="shared" si="177"/>
        <v>0</v>
      </c>
      <c r="AF255">
        <f t="shared" si="178"/>
        <v>0</v>
      </c>
      <c r="AG255">
        <f t="shared" si="179"/>
        <v>0</v>
      </c>
      <c r="AH255">
        <f t="shared" si="180"/>
        <v>0</v>
      </c>
      <c r="AI255">
        <f t="shared" si="181"/>
        <v>0</v>
      </c>
      <c r="AJ255">
        <f t="shared" si="182"/>
        <v>0</v>
      </c>
      <c r="AK255">
        <f t="shared" si="183"/>
        <v>0</v>
      </c>
      <c r="AL255">
        <f t="shared" si="184"/>
        <v>0</v>
      </c>
      <c r="AM255">
        <f t="shared" si="185"/>
        <v>0</v>
      </c>
      <c r="AN255">
        <f t="shared" si="186"/>
        <v>0</v>
      </c>
      <c r="AO255">
        <f t="shared" si="187"/>
        <v>0</v>
      </c>
      <c r="AP255">
        <f t="shared" si="188"/>
        <v>0</v>
      </c>
      <c r="AQ255">
        <f t="shared" si="189"/>
        <v>0</v>
      </c>
      <c r="AR255">
        <f t="shared" si="190"/>
        <v>0</v>
      </c>
      <c r="AS255">
        <f t="shared" si="191"/>
        <v>0</v>
      </c>
      <c r="AT255">
        <f t="shared" si="192"/>
        <v>0</v>
      </c>
    </row>
    <row r="256" spans="2:46">
      <c r="B256" s="1" t="s">
        <v>299</v>
      </c>
      <c r="C256" s="18">
        <v>89496</v>
      </c>
      <c r="D256" s="3">
        <v>89496</v>
      </c>
      <c r="E256" s="1" t="s">
        <v>205</v>
      </c>
      <c r="F256" s="1">
        <v>2</v>
      </c>
      <c r="G256" t="s">
        <v>858</v>
      </c>
      <c r="H256" t="s">
        <v>859</v>
      </c>
      <c r="I256" s="6" t="s">
        <v>866</v>
      </c>
      <c r="J256">
        <f t="shared" si="158"/>
        <v>89496</v>
      </c>
      <c r="K256">
        <f t="shared" si="159"/>
        <v>1</v>
      </c>
      <c r="N256">
        <f t="shared" si="160"/>
        <v>0</v>
      </c>
      <c r="O256">
        <f t="shared" si="161"/>
        <v>0</v>
      </c>
      <c r="P256">
        <f t="shared" si="162"/>
        <v>0</v>
      </c>
      <c r="Q256">
        <f t="shared" si="163"/>
        <v>0</v>
      </c>
      <c r="R256">
        <f t="shared" si="164"/>
        <v>0</v>
      </c>
      <c r="S256">
        <f t="shared" si="165"/>
        <v>0</v>
      </c>
      <c r="T256">
        <f t="shared" si="166"/>
        <v>0</v>
      </c>
      <c r="U256">
        <f t="shared" si="167"/>
        <v>0</v>
      </c>
      <c r="V256">
        <f t="shared" si="168"/>
        <v>0</v>
      </c>
      <c r="W256">
        <f t="shared" si="169"/>
        <v>89496</v>
      </c>
      <c r="X256">
        <f t="shared" si="170"/>
        <v>0</v>
      </c>
      <c r="Y256">
        <f t="shared" si="171"/>
        <v>0</v>
      </c>
      <c r="Z256">
        <f t="shared" si="172"/>
        <v>0</v>
      </c>
      <c r="AA256">
        <f t="shared" si="173"/>
        <v>0</v>
      </c>
      <c r="AB256">
        <f t="shared" si="174"/>
        <v>0</v>
      </c>
      <c r="AC256">
        <f t="shared" si="175"/>
        <v>0</v>
      </c>
      <c r="AD256">
        <f t="shared" si="176"/>
        <v>0</v>
      </c>
      <c r="AE256">
        <f t="shared" si="177"/>
        <v>0</v>
      </c>
      <c r="AF256">
        <f t="shared" si="178"/>
        <v>0</v>
      </c>
      <c r="AG256">
        <f t="shared" si="179"/>
        <v>0</v>
      </c>
      <c r="AH256">
        <f t="shared" si="180"/>
        <v>0</v>
      </c>
      <c r="AI256">
        <f t="shared" si="181"/>
        <v>0</v>
      </c>
      <c r="AJ256">
        <f t="shared" si="182"/>
        <v>0</v>
      </c>
      <c r="AK256">
        <f t="shared" si="183"/>
        <v>0</v>
      </c>
      <c r="AL256">
        <f t="shared" si="184"/>
        <v>0</v>
      </c>
      <c r="AM256">
        <f t="shared" si="185"/>
        <v>0</v>
      </c>
      <c r="AN256">
        <f t="shared" si="186"/>
        <v>0</v>
      </c>
      <c r="AO256">
        <f t="shared" si="187"/>
        <v>0</v>
      </c>
      <c r="AP256">
        <f t="shared" si="188"/>
        <v>0</v>
      </c>
      <c r="AQ256">
        <f t="shared" si="189"/>
        <v>0</v>
      </c>
      <c r="AR256">
        <f t="shared" si="190"/>
        <v>0</v>
      </c>
      <c r="AS256">
        <f t="shared" si="191"/>
        <v>0</v>
      </c>
      <c r="AT256">
        <f t="shared" si="192"/>
        <v>0</v>
      </c>
    </row>
    <row r="257" spans="2:46">
      <c r="B257" s="1" t="s">
        <v>300</v>
      </c>
      <c r="C257" s="18">
        <v>199712</v>
      </c>
      <c r="D257" s="3">
        <v>199712</v>
      </c>
      <c r="E257" s="1" t="s">
        <v>205</v>
      </c>
      <c r="F257" s="1">
        <v>2</v>
      </c>
      <c r="G257" t="s">
        <v>886</v>
      </c>
      <c r="H257" t="s">
        <v>887</v>
      </c>
      <c r="I257" t="s">
        <v>866</v>
      </c>
      <c r="J257">
        <f t="shared" si="158"/>
        <v>199712</v>
      </c>
      <c r="K257">
        <f t="shared" si="159"/>
        <v>1</v>
      </c>
      <c r="N257">
        <f t="shared" si="160"/>
        <v>0</v>
      </c>
      <c r="O257">
        <f t="shared" si="161"/>
        <v>0</v>
      </c>
      <c r="P257">
        <f t="shared" si="162"/>
        <v>0</v>
      </c>
      <c r="Q257">
        <f t="shared" si="163"/>
        <v>0</v>
      </c>
      <c r="R257">
        <f t="shared" si="164"/>
        <v>0</v>
      </c>
      <c r="S257">
        <f t="shared" si="165"/>
        <v>0</v>
      </c>
      <c r="T257">
        <f t="shared" si="166"/>
        <v>0</v>
      </c>
      <c r="U257">
        <f t="shared" si="167"/>
        <v>0</v>
      </c>
      <c r="V257">
        <f t="shared" si="168"/>
        <v>0</v>
      </c>
      <c r="W257">
        <f t="shared" si="169"/>
        <v>0</v>
      </c>
      <c r="X257">
        <f t="shared" si="170"/>
        <v>0</v>
      </c>
      <c r="Y257">
        <f t="shared" si="171"/>
        <v>0</v>
      </c>
      <c r="Z257">
        <f t="shared" si="172"/>
        <v>0</v>
      </c>
      <c r="AA257">
        <f t="shared" si="173"/>
        <v>0</v>
      </c>
      <c r="AB257">
        <f t="shared" si="174"/>
        <v>0</v>
      </c>
      <c r="AC257">
        <f t="shared" si="175"/>
        <v>0</v>
      </c>
      <c r="AD257">
        <f t="shared" si="176"/>
        <v>0</v>
      </c>
      <c r="AE257">
        <f t="shared" si="177"/>
        <v>0</v>
      </c>
      <c r="AF257">
        <f t="shared" si="178"/>
        <v>0</v>
      </c>
      <c r="AG257">
        <f t="shared" si="179"/>
        <v>0</v>
      </c>
      <c r="AH257">
        <f t="shared" si="180"/>
        <v>0</v>
      </c>
      <c r="AI257">
        <f t="shared" si="181"/>
        <v>0</v>
      </c>
      <c r="AJ257">
        <f t="shared" si="182"/>
        <v>0</v>
      </c>
      <c r="AK257">
        <f t="shared" si="183"/>
        <v>0</v>
      </c>
      <c r="AL257">
        <f t="shared" si="184"/>
        <v>199712</v>
      </c>
      <c r="AM257">
        <f t="shared" si="185"/>
        <v>0</v>
      </c>
      <c r="AN257">
        <f t="shared" si="186"/>
        <v>0</v>
      </c>
      <c r="AO257">
        <f t="shared" si="187"/>
        <v>0</v>
      </c>
      <c r="AP257">
        <f t="shared" si="188"/>
        <v>0</v>
      </c>
      <c r="AQ257">
        <f t="shared" si="189"/>
        <v>0</v>
      </c>
      <c r="AR257">
        <f t="shared" si="190"/>
        <v>0</v>
      </c>
      <c r="AS257">
        <f t="shared" si="191"/>
        <v>0</v>
      </c>
      <c r="AT257">
        <f t="shared" si="192"/>
        <v>0</v>
      </c>
    </row>
    <row r="258" spans="2:46" ht="30">
      <c r="B258" s="1" t="s">
        <v>301</v>
      </c>
      <c r="C258" s="18">
        <v>398497</v>
      </c>
      <c r="D258" s="3">
        <v>398497</v>
      </c>
      <c r="E258" s="1" t="s">
        <v>205</v>
      </c>
      <c r="F258" s="1">
        <v>2</v>
      </c>
      <c r="G258" t="s">
        <v>914</v>
      </c>
      <c r="H258" s="6" t="s">
        <v>915</v>
      </c>
      <c r="I258" s="6" t="s">
        <v>916</v>
      </c>
      <c r="J258">
        <f t="shared" ref="J258:J309" si="193">IF(I258="LNP",C258,0)</f>
        <v>0</v>
      </c>
      <c r="K258">
        <f t="shared" ref="K258:K309" si="194">IF(J258&gt;0,1,0)</f>
        <v>0</v>
      </c>
      <c r="N258">
        <f t="shared" ref="N258:N309" si="195">IF(I258="KAP",C258,0)</f>
        <v>398497</v>
      </c>
      <c r="O258">
        <f t="shared" ref="O258:O309" si="196">IF(N258&gt;0,1,0)</f>
        <v>1</v>
      </c>
      <c r="P258">
        <f t="shared" ref="P258:P309" si="197">IF(I258="Labor",C258,0)</f>
        <v>0</v>
      </c>
      <c r="Q258">
        <f t="shared" ref="Q258:Q309" si="198">IF(P258&gt;0,1,0)</f>
        <v>0</v>
      </c>
      <c r="R258">
        <f t="shared" ref="R258:R309" si="199">IF(G258="Brisbane",C258,0)</f>
        <v>0</v>
      </c>
      <c r="S258">
        <f t="shared" ref="S258:S309" si="200">IF(G258="Hinkler",C258,0)</f>
        <v>0</v>
      </c>
      <c r="T258">
        <f t="shared" ref="T258:T309" si="201">IF(G258="Wright",C258,0)</f>
        <v>0</v>
      </c>
      <c r="U258">
        <f t="shared" ref="U258:U309" si="202">IF(G258="Fisher",C258,0)</f>
        <v>0</v>
      </c>
      <c r="V258">
        <f t="shared" ref="V258:V309" si="203">IF(G258="Bonner",C258,0)</f>
        <v>0</v>
      </c>
      <c r="W258">
        <f t="shared" ref="W258:W309" si="204">IF(G258="Capricornia",C258,0)</f>
        <v>0</v>
      </c>
      <c r="X258">
        <f t="shared" ref="X258:X309" si="205">IF(G258="Leichhardt",C258,0)</f>
        <v>0</v>
      </c>
      <c r="Y258">
        <f t="shared" ref="Y258:Y309" si="206">IF(G258="Maranoa",C258,0)</f>
        <v>0</v>
      </c>
      <c r="Z258">
        <f t="shared" ref="Z258:Z309" si="207">IF(G258="Flynn",C258,0)</f>
        <v>0</v>
      </c>
      <c r="AA258">
        <f t="shared" ref="AA258:AA309" si="208">IF(G258="Kennedy",C258,0)</f>
        <v>398497</v>
      </c>
      <c r="AB258">
        <f t="shared" ref="AB258:AB309" si="209">IF(G258="Lilley",C258,0)</f>
        <v>0</v>
      </c>
      <c r="AC258">
        <f t="shared" ref="AC258:AC309" si="210">IF(G258="Blair",C258,0)</f>
        <v>0</v>
      </c>
      <c r="AD258">
        <f t="shared" ref="AD258:AD309" si="211">IF(G258="Wide bay",C258,0)</f>
        <v>0</v>
      </c>
      <c r="AE258">
        <f t="shared" ref="AE258:AE309" si="212">IF(G258="Dawson",C258,0)</f>
        <v>0</v>
      </c>
      <c r="AF258">
        <f t="shared" ref="AF258:AF309" si="213">IF(G258="Fairfax",C258,0)</f>
        <v>0</v>
      </c>
      <c r="AG258">
        <f t="shared" ref="AG258:AG309" si="214">IF(G258="Moncrieff",C258,0)</f>
        <v>0</v>
      </c>
      <c r="AH258">
        <f t="shared" ref="AH258:AH309" si="215">IF(G258="Herbert",C258,0)</f>
        <v>0</v>
      </c>
      <c r="AI258">
        <f t="shared" ref="AI258:AI309" si="216">IF(G258="Groom",C258,0)</f>
        <v>0</v>
      </c>
      <c r="AJ258">
        <f t="shared" ref="AJ258:AJ309" si="217">IF(G258="Fadden",C258,0)</f>
        <v>0</v>
      </c>
      <c r="AK258">
        <f t="shared" ref="AK258:AK309" si="218">IF(G258="Petrie",C258,0)</f>
        <v>0</v>
      </c>
      <c r="AL258">
        <f t="shared" ref="AL258:AL309" si="219">IF(G258="Dickson",C258,0)</f>
        <v>0</v>
      </c>
      <c r="AM258">
        <f t="shared" ref="AM258:AM309" si="220">IF(G258="Bowman",C258,0)</f>
        <v>0</v>
      </c>
      <c r="AN258">
        <f t="shared" ref="AN258:AN309" si="221">IF(G258="Moreton",C258,0)</f>
        <v>0</v>
      </c>
      <c r="AO258">
        <f t="shared" ref="AO258:AO309" si="222">IF(G258="Oxley",C258,0)</f>
        <v>0</v>
      </c>
      <c r="AP258">
        <f t="shared" ref="AP258:AP309" si="223">IF(G258="Ryan",C258,0)</f>
        <v>0</v>
      </c>
      <c r="AQ258">
        <f t="shared" ref="AQ258:AQ309" si="224">IF(G258="McPherson",C258,0)</f>
        <v>0</v>
      </c>
      <c r="AR258">
        <f t="shared" ref="AR258:AR309" si="225">IF(G258="Rankin",C258,0)</f>
        <v>0</v>
      </c>
      <c r="AS258">
        <f t="shared" ref="AS258:AS309" si="226">IF(G258="Forde",C258,0)</f>
        <v>0</v>
      </c>
      <c r="AT258">
        <f t="shared" ref="AT258:AT309" si="227">IF(G258="Longman",C258,0)</f>
        <v>0</v>
      </c>
    </row>
    <row r="259" spans="2:46">
      <c r="B259" s="1" t="s">
        <v>302</v>
      </c>
      <c r="C259" s="18">
        <v>14788</v>
      </c>
      <c r="D259" s="3">
        <v>14788</v>
      </c>
      <c r="E259" s="1" t="s">
        <v>205</v>
      </c>
      <c r="F259" s="1">
        <v>2</v>
      </c>
      <c r="G259" t="s">
        <v>875</v>
      </c>
      <c r="H259" t="s">
        <v>876</v>
      </c>
      <c r="I259" t="s">
        <v>866</v>
      </c>
      <c r="J259">
        <f t="shared" si="193"/>
        <v>14788</v>
      </c>
      <c r="K259">
        <f t="shared" si="194"/>
        <v>1</v>
      </c>
      <c r="N259">
        <f t="shared" si="195"/>
        <v>0</v>
      </c>
      <c r="O259">
        <f t="shared" si="196"/>
        <v>0</v>
      </c>
      <c r="P259">
        <f t="shared" si="197"/>
        <v>0</v>
      </c>
      <c r="Q259">
        <f t="shared" si="198"/>
        <v>0</v>
      </c>
      <c r="R259">
        <f t="shared" si="199"/>
        <v>0</v>
      </c>
      <c r="S259">
        <f t="shared" si="200"/>
        <v>0</v>
      </c>
      <c r="T259">
        <f t="shared" si="201"/>
        <v>0</v>
      </c>
      <c r="U259">
        <f t="shared" si="202"/>
        <v>0</v>
      </c>
      <c r="V259">
        <f t="shared" si="203"/>
        <v>14788</v>
      </c>
      <c r="W259">
        <f t="shared" si="204"/>
        <v>0</v>
      </c>
      <c r="X259">
        <f t="shared" si="205"/>
        <v>0</v>
      </c>
      <c r="Y259">
        <f t="shared" si="206"/>
        <v>0</v>
      </c>
      <c r="Z259">
        <f t="shared" si="207"/>
        <v>0</v>
      </c>
      <c r="AA259">
        <f t="shared" si="208"/>
        <v>0</v>
      </c>
      <c r="AB259">
        <f t="shared" si="209"/>
        <v>0</v>
      </c>
      <c r="AC259">
        <f t="shared" si="210"/>
        <v>0</v>
      </c>
      <c r="AD259">
        <f t="shared" si="211"/>
        <v>0</v>
      </c>
      <c r="AE259">
        <f t="shared" si="212"/>
        <v>0</v>
      </c>
      <c r="AF259">
        <f t="shared" si="213"/>
        <v>0</v>
      </c>
      <c r="AG259">
        <f t="shared" si="214"/>
        <v>0</v>
      </c>
      <c r="AH259">
        <f t="shared" si="215"/>
        <v>0</v>
      </c>
      <c r="AI259">
        <f t="shared" si="216"/>
        <v>0</v>
      </c>
      <c r="AJ259">
        <f t="shared" si="217"/>
        <v>0</v>
      </c>
      <c r="AK259">
        <f t="shared" si="218"/>
        <v>0</v>
      </c>
      <c r="AL259">
        <f t="shared" si="219"/>
        <v>0</v>
      </c>
      <c r="AM259">
        <f t="shared" si="220"/>
        <v>0</v>
      </c>
      <c r="AN259">
        <f t="shared" si="221"/>
        <v>0</v>
      </c>
      <c r="AO259">
        <f t="shared" si="222"/>
        <v>0</v>
      </c>
      <c r="AP259">
        <f t="shared" si="223"/>
        <v>0</v>
      </c>
      <c r="AQ259">
        <f t="shared" si="224"/>
        <v>0</v>
      </c>
      <c r="AR259">
        <f t="shared" si="225"/>
        <v>0</v>
      </c>
      <c r="AS259">
        <f t="shared" si="226"/>
        <v>0</v>
      </c>
      <c r="AT259">
        <f t="shared" si="227"/>
        <v>0</v>
      </c>
    </row>
    <row r="260" spans="2:46">
      <c r="B260" s="1" t="s">
        <v>303</v>
      </c>
      <c r="C260" s="18">
        <v>187686</v>
      </c>
      <c r="D260" s="3">
        <v>187686</v>
      </c>
      <c r="E260" s="1" t="s">
        <v>205</v>
      </c>
      <c r="F260" s="1">
        <v>2</v>
      </c>
      <c r="G260" t="s">
        <v>875</v>
      </c>
      <c r="H260" t="s">
        <v>876</v>
      </c>
      <c r="I260" t="s">
        <v>866</v>
      </c>
      <c r="J260">
        <f t="shared" si="193"/>
        <v>187686</v>
      </c>
      <c r="K260">
        <f t="shared" si="194"/>
        <v>1</v>
      </c>
      <c r="N260">
        <f t="shared" si="195"/>
        <v>0</v>
      </c>
      <c r="O260">
        <f t="shared" si="196"/>
        <v>0</v>
      </c>
      <c r="P260">
        <f t="shared" si="197"/>
        <v>0</v>
      </c>
      <c r="Q260">
        <f t="shared" si="198"/>
        <v>0</v>
      </c>
      <c r="R260">
        <f t="shared" si="199"/>
        <v>0</v>
      </c>
      <c r="S260">
        <f t="shared" si="200"/>
        <v>0</v>
      </c>
      <c r="T260">
        <f t="shared" si="201"/>
        <v>0</v>
      </c>
      <c r="U260">
        <f t="shared" si="202"/>
        <v>0</v>
      </c>
      <c r="V260">
        <f t="shared" si="203"/>
        <v>187686</v>
      </c>
      <c r="W260">
        <f t="shared" si="204"/>
        <v>0</v>
      </c>
      <c r="X260">
        <f t="shared" si="205"/>
        <v>0</v>
      </c>
      <c r="Y260">
        <f t="shared" si="206"/>
        <v>0</v>
      </c>
      <c r="Z260">
        <f t="shared" si="207"/>
        <v>0</v>
      </c>
      <c r="AA260">
        <f t="shared" si="208"/>
        <v>0</v>
      </c>
      <c r="AB260">
        <f t="shared" si="209"/>
        <v>0</v>
      </c>
      <c r="AC260">
        <f t="shared" si="210"/>
        <v>0</v>
      </c>
      <c r="AD260">
        <f t="shared" si="211"/>
        <v>0</v>
      </c>
      <c r="AE260">
        <f t="shared" si="212"/>
        <v>0</v>
      </c>
      <c r="AF260">
        <f t="shared" si="213"/>
        <v>0</v>
      </c>
      <c r="AG260">
        <f t="shared" si="214"/>
        <v>0</v>
      </c>
      <c r="AH260">
        <f t="shared" si="215"/>
        <v>0</v>
      </c>
      <c r="AI260">
        <f t="shared" si="216"/>
        <v>0</v>
      </c>
      <c r="AJ260">
        <f t="shared" si="217"/>
        <v>0</v>
      </c>
      <c r="AK260">
        <f t="shared" si="218"/>
        <v>0</v>
      </c>
      <c r="AL260">
        <f t="shared" si="219"/>
        <v>0</v>
      </c>
      <c r="AM260">
        <f t="shared" si="220"/>
        <v>0</v>
      </c>
      <c r="AN260">
        <f t="shared" si="221"/>
        <v>0</v>
      </c>
      <c r="AO260">
        <f t="shared" si="222"/>
        <v>0</v>
      </c>
      <c r="AP260">
        <f t="shared" si="223"/>
        <v>0</v>
      </c>
      <c r="AQ260">
        <f t="shared" si="224"/>
        <v>0</v>
      </c>
      <c r="AR260">
        <f t="shared" si="225"/>
        <v>0</v>
      </c>
      <c r="AS260">
        <f t="shared" si="226"/>
        <v>0</v>
      </c>
      <c r="AT260">
        <f t="shared" si="227"/>
        <v>0</v>
      </c>
    </row>
    <row r="261" spans="2:46">
      <c r="B261" s="1" t="s">
        <v>304</v>
      </c>
      <c r="C261" s="18">
        <v>150395</v>
      </c>
      <c r="D261" s="3">
        <v>150395</v>
      </c>
      <c r="E261" s="1" t="s">
        <v>205</v>
      </c>
      <c r="F261" s="1">
        <v>2</v>
      </c>
      <c r="G261" t="s">
        <v>857</v>
      </c>
      <c r="H261" t="s">
        <v>897</v>
      </c>
      <c r="I261" t="s">
        <v>866</v>
      </c>
      <c r="J261">
        <f t="shared" si="193"/>
        <v>150395</v>
      </c>
      <c r="K261">
        <f t="shared" si="194"/>
        <v>1</v>
      </c>
      <c r="N261">
        <f t="shared" si="195"/>
        <v>0</v>
      </c>
      <c r="O261">
        <f t="shared" si="196"/>
        <v>0</v>
      </c>
      <c r="P261">
        <f t="shared" si="197"/>
        <v>0</v>
      </c>
      <c r="Q261">
        <f t="shared" si="198"/>
        <v>0</v>
      </c>
      <c r="R261">
        <f t="shared" si="199"/>
        <v>150395</v>
      </c>
      <c r="S261">
        <f t="shared" si="200"/>
        <v>0</v>
      </c>
      <c r="T261">
        <f t="shared" si="201"/>
        <v>0</v>
      </c>
      <c r="U261">
        <f t="shared" si="202"/>
        <v>0</v>
      </c>
      <c r="V261">
        <f t="shared" si="203"/>
        <v>0</v>
      </c>
      <c r="W261">
        <f t="shared" si="204"/>
        <v>0</v>
      </c>
      <c r="X261">
        <f t="shared" si="205"/>
        <v>0</v>
      </c>
      <c r="Y261">
        <f t="shared" si="206"/>
        <v>0</v>
      </c>
      <c r="Z261">
        <f t="shared" si="207"/>
        <v>0</v>
      </c>
      <c r="AA261">
        <f t="shared" si="208"/>
        <v>0</v>
      </c>
      <c r="AB261">
        <f t="shared" si="209"/>
        <v>0</v>
      </c>
      <c r="AC261">
        <f t="shared" si="210"/>
        <v>0</v>
      </c>
      <c r="AD261">
        <f t="shared" si="211"/>
        <v>0</v>
      </c>
      <c r="AE261">
        <f t="shared" si="212"/>
        <v>0</v>
      </c>
      <c r="AF261">
        <f t="shared" si="213"/>
        <v>0</v>
      </c>
      <c r="AG261">
        <f t="shared" si="214"/>
        <v>0</v>
      </c>
      <c r="AH261">
        <f t="shared" si="215"/>
        <v>0</v>
      </c>
      <c r="AI261">
        <f t="shared" si="216"/>
        <v>0</v>
      </c>
      <c r="AJ261">
        <f t="shared" si="217"/>
        <v>0</v>
      </c>
      <c r="AK261">
        <f t="shared" si="218"/>
        <v>0</v>
      </c>
      <c r="AL261">
        <f t="shared" si="219"/>
        <v>0</v>
      </c>
      <c r="AM261">
        <f t="shared" si="220"/>
        <v>0</v>
      </c>
      <c r="AN261">
        <f t="shared" si="221"/>
        <v>0</v>
      </c>
      <c r="AO261">
        <f t="shared" si="222"/>
        <v>0</v>
      </c>
      <c r="AP261">
        <f t="shared" si="223"/>
        <v>0</v>
      </c>
      <c r="AQ261">
        <f t="shared" si="224"/>
        <v>0</v>
      </c>
      <c r="AR261">
        <f t="shared" si="225"/>
        <v>0</v>
      </c>
      <c r="AS261">
        <f t="shared" si="226"/>
        <v>0</v>
      </c>
      <c r="AT261">
        <f t="shared" si="227"/>
        <v>0</v>
      </c>
    </row>
    <row r="262" spans="2:46">
      <c r="B262" s="1" t="s">
        <v>305</v>
      </c>
      <c r="C262" s="18">
        <v>187700</v>
      </c>
      <c r="D262" s="3">
        <v>187700</v>
      </c>
      <c r="E262" s="1" t="s">
        <v>205</v>
      </c>
      <c r="F262" s="1">
        <v>2</v>
      </c>
      <c r="G262" t="s">
        <v>862</v>
      </c>
      <c r="H262" t="s">
        <v>863</v>
      </c>
      <c r="I262" t="s">
        <v>866</v>
      </c>
      <c r="J262">
        <f t="shared" si="193"/>
        <v>187700</v>
      </c>
      <c r="K262">
        <f t="shared" si="194"/>
        <v>1</v>
      </c>
      <c r="N262">
        <f t="shared" si="195"/>
        <v>0</v>
      </c>
      <c r="O262">
        <f t="shared" si="196"/>
        <v>0</v>
      </c>
      <c r="P262">
        <f t="shared" si="197"/>
        <v>0</v>
      </c>
      <c r="Q262">
        <f t="shared" si="198"/>
        <v>0</v>
      </c>
      <c r="R262">
        <f t="shared" si="199"/>
        <v>0</v>
      </c>
      <c r="S262">
        <f t="shared" si="200"/>
        <v>0</v>
      </c>
      <c r="T262">
        <f t="shared" si="201"/>
        <v>0</v>
      </c>
      <c r="U262">
        <f t="shared" si="202"/>
        <v>0</v>
      </c>
      <c r="V262">
        <f t="shared" si="203"/>
        <v>0</v>
      </c>
      <c r="W262">
        <f t="shared" si="204"/>
        <v>0</v>
      </c>
      <c r="X262">
        <f t="shared" si="205"/>
        <v>0</v>
      </c>
      <c r="Y262">
        <f t="shared" si="206"/>
        <v>0</v>
      </c>
      <c r="Z262">
        <f t="shared" si="207"/>
        <v>0</v>
      </c>
      <c r="AA262">
        <f t="shared" si="208"/>
        <v>0</v>
      </c>
      <c r="AB262">
        <f t="shared" si="209"/>
        <v>0</v>
      </c>
      <c r="AC262">
        <f t="shared" si="210"/>
        <v>0</v>
      </c>
      <c r="AD262">
        <f t="shared" si="211"/>
        <v>0</v>
      </c>
      <c r="AE262">
        <f t="shared" si="212"/>
        <v>0</v>
      </c>
      <c r="AF262">
        <f t="shared" si="213"/>
        <v>0</v>
      </c>
      <c r="AG262">
        <f t="shared" si="214"/>
        <v>0</v>
      </c>
      <c r="AH262">
        <f t="shared" si="215"/>
        <v>187700</v>
      </c>
      <c r="AI262">
        <f t="shared" si="216"/>
        <v>0</v>
      </c>
      <c r="AJ262">
        <f t="shared" si="217"/>
        <v>0</v>
      </c>
      <c r="AK262">
        <f t="shared" si="218"/>
        <v>0</v>
      </c>
      <c r="AL262">
        <f t="shared" si="219"/>
        <v>0</v>
      </c>
      <c r="AM262">
        <f t="shared" si="220"/>
        <v>0</v>
      </c>
      <c r="AN262">
        <f t="shared" si="221"/>
        <v>0</v>
      </c>
      <c r="AO262">
        <f t="shared" si="222"/>
        <v>0</v>
      </c>
      <c r="AP262">
        <f t="shared" si="223"/>
        <v>0</v>
      </c>
      <c r="AQ262">
        <f t="shared" si="224"/>
        <v>0</v>
      </c>
      <c r="AR262">
        <f t="shared" si="225"/>
        <v>0</v>
      </c>
      <c r="AS262">
        <f t="shared" si="226"/>
        <v>0</v>
      </c>
      <c r="AT262">
        <f t="shared" si="227"/>
        <v>0</v>
      </c>
    </row>
    <row r="263" spans="2:46">
      <c r="B263" s="1" t="s">
        <v>306</v>
      </c>
      <c r="C263" s="18">
        <v>369991</v>
      </c>
      <c r="D263" s="3">
        <v>369991</v>
      </c>
      <c r="E263" s="1" t="s">
        <v>205</v>
      </c>
      <c r="F263" s="1">
        <v>2</v>
      </c>
      <c r="G263" t="s">
        <v>862</v>
      </c>
      <c r="H263" t="s">
        <v>863</v>
      </c>
      <c r="I263" t="s">
        <v>866</v>
      </c>
      <c r="J263">
        <f t="shared" si="193"/>
        <v>369991</v>
      </c>
      <c r="K263">
        <f t="shared" si="194"/>
        <v>1</v>
      </c>
      <c r="N263">
        <f t="shared" si="195"/>
        <v>0</v>
      </c>
      <c r="O263">
        <f t="shared" si="196"/>
        <v>0</v>
      </c>
      <c r="P263">
        <f t="shared" si="197"/>
        <v>0</v>
      </c>
      <c r="Q263">
        <f t="shared" si="198"/>
        <v>0</v>
      </c>
      <c r="R263">
        <f t="shared" si="199"/>
        <v>0</v>
      </c>
      <c r="S263">
        <f t="shared" si="200"/>
        <v>0</v>
      </c>
      <c r="T263">
        <f t="shared" si="201"/>
        <v>0</v>
      </c>
      <c r="U263">
        <f t="shared" si="202"/>
        <v>0</v>
      </c>
      <c r="V263">
        <f t="shared" si="203"/>
        <v>0</v>
      </c>
      <c r="W263">
        <f t="shared" si="204"/>
        <v>0</v>
      </c>
      <c r="X263">
        <f t="shared" si="205"/>
        <v>0</v>
      </c>
      <c r="Y263">
        <f t="shared" si="206"/>
        <v>0</v>
      </c>
      <c r="Z263">
        <f t="shared" si="207"/>
        <v>0</v>
      </c>
      <c r="AA263">
        <f t="shared" si="208"/>
        <v>0</v>
      </c>
      <c r="AB263">
        <f t="shared" si="209"/>
        <v>0</v>
      </c>
      <c r="AC263">
        <f t="shared" si="210"/>
        <v>0</v>
      </c>
      <c r="AD263">
        <f t="shared" si="211"/>
        <v>0</v>
      </c>
      <c r="AE263">
        <f t="shared" si="212"/>
        <v>0</v>
      </c>
      <c r="AF263">
        <f t="shared" si="213"/>
        <v>0</v>
      </c>
      <c r="AG263">
        <f t="shared" si="214"/>
        <v>0</v>
      </c>
      <c r="AH263">
        <f t="shared" si="215"/>
        <v>369991</v>
      </c>
      <c r="AI263">
        <f t="shared" si="216"/>
        <v>0</v>
      </c>
      <c r="AJ263">
        <f t="shared" si="217"/>
        <v>0</v>
      </c>
      <c r="AK263">
        <f t="shared" si="218"/>
        <v>0</v>
      </c>
      <c r="AL263">
        <f t="shared" si="219"/>
        <v>0</v>
      </c>
      <c r="AM263">
        <f t="shared" si="220"/>
        <v>0</v>
      </c>
      <c r="AN263">
        <f t="shared" si="221"/>
        <v>0</v>
      </c>
      <c r="AO263">
        <f t="shared" si="222"/>
        <v>0</v>
      </c>
      <c r="AP263">
        <f t="shared" si="223"/>
        <v>0</v>
      </c>
      <c r="AQ263">
        <f t="shared" si="224"/>
        <v>0</v>
      </c>
      <c r="AR263">
        <f t="shared" si="225"/>
        <v>0</v>
      </c>
      <c r="AS263">
        <f t="shared" si="226"/>
        <v>0</v>
      </c>
      <c r="AT263">
        <f t="shared" si="227"/>
        <v>0</v>
      </c>
    </row>
    <row r="264" spans="2:46">
      <c r="B264" s="1" t="s">
        <v>307</v>
      </c>
      <c r="C264" s="18">
        <v>50000</v>
      </c>
      <c r="D264" s="3">
        <v>50000</v>
      </c>
      <c r="E264" s="1" t="s">
        <v>205</v>
      </c>
      <c r="F264" s="1">
        <v>2</v>
      </c>
      <c r="G264" t="s">
        <v>892</v>
      </c>
      <c r="H264" t="s">
        <v>893</v>
      </c>
      <c r="I264" t="s">
        <v>866</v>
      </c>
      <c r="J264">
        <f t="shared" si="193"/>
        <v>50000</v>
      </c>
      <c r="K264">
        <f t="shared" si="194"/>
        <v>1</v>
      </c>
      <c r="N264">
        <f t="shared" si="195"/>
        <v>0</v>
      </c>
      <c r="O264">
        <f t="shared" si="196"/>
        <v>0</v>
      </c>
      <c r="P264">
        <f t="shared" si="197"/>
        <v>0</v>
      </c>
      <c r="Q264">
        <f t="shared" si="198"/>
        <v>0</v>
      </c>
      <c r="R264">
        <f t="shared" si="199"/>
        <v>0</v>
      </c>
      <c r="S264">
        <f t="shared" si="200"/>
        <v>0</v>
      </c>
      <c r="T264">
        <f t="shared" si="201"/>
        <v>0</v>
      </c>
      <c r="U264">
        <f t="shared" si="202"/>
        <v>0</v>
      </c>
      <c r="V264">
        <f t="shared" si="203"/>
        <v>0</v>
      </c>
      <c r="W264">
        <f t="shared" si="204"/>
        <v>0</v>
      </c>
      <c r="X264">
        <f t="shared" si="205"/>
        <v>0</v>
      </c>
      <c r="Y264">
        <f t="shared" si="206"/>
        <v>0</v>
      </c>
      <c r="Z264">
        <f t="shared" si="207"/>
        <v>0</v>
      </c>
      <c r="AA264">
        <f t="shared" si="208"/>
        <v>0</v>
      </c>
      <c r="AB264">
        <f t="shared" si="209"/>
        <v>0</v>
      </c>
      <c r="AC264">
        <f t="shared" si="210"/>
        <v>0</v>
      </c>
      <c r="AD264">
        <f t="shared" si="211"/>
        <v>0</v>
      </c>
      <c r="AE264">
        <f t="shared" si="212"/>
        <v>50000</v>
      </c>
      <c r="AF264">
        <f t="shared" si="213"/>
        <v>0</v>
      </c>
      <c r="AG264">
        <f t="shared" si="214"/>
        <v>0</v>
      </c>
      <c r="AH264">
        <f t="shared" si="215"/>
        <v>0</v>
      </c>
      <c r="AI264">
        <f t="shared" si="216"/>
        <v>0</v>
      </c>
      <c r="AJ264">
        <f t="shared" si="217"/>
        <v>0</v>
      </c>
      <c r="AK264">
        <f t="shared" si="218"/>
        <v>0</v>
      </c>
      <c r="AL264">
        <f t="shared" si="219"/>
        <v>0</v>
      </c>
      <c r="AM264">
        <f t="shared" si="220"/>
        <v>0</v>
      </c>
      <c r="AN264">
        <f t="shared" si="221"/>
        <v>0</v>
      </c>
      <c r="AO264">
        <f t="shared" si="222"/>
        <v>0</v>
      </c>
      <c r="AP264">
        <f t="shared" si="223"/>
        <v>0</v>
      </c>
      <c r="AQ264">
        <f t="shared" si="224"/>
        <v>0</v>
      </c>
      <c r="AR264">
        <f t="shared" si="225"/>
        <v>0</v>
      </c>
      <c r="AS264">
        <f t="shared" si="226"/>
        <v>0</v>
      </c>
      <c r="AT264">
        <f t="shared" si="227"/>
        <v>0</v>
      </c>
    </row>
    <row r="265" spans="2:46">
      <c r="B265" s="1" t="s">
        <v>308</v>
      </c>
      <c r="C265" s="18">
        <v>16400</v>
      </c>
      <c r="D265" s="3">
        <v>16400</v>
      </c>
      <c r="E265" s="1" t="s">
        <v>205</v>
      </c>
      <c r="F265" s="1">
        <v>2</v>
      </c>
      <c r="G265" t="s">
        <v>912</v>
      </c>
      <c r="H265" t="s">
        <v>913</v>
      </c>
      <c r="I265" t="s">
        <v>177</v>
      </c>
      <c r="J265">
        <f t="shared" si="193"/>
        <v>0</v>
      </c>
      <c r="K265">
        <f t="shared" si="194"/>
        <v>0</v>
      </c>
      <c r="N265">
        <f t="shared" si="195"/>
        <v>0</v>
      </c>
      <c r="O265">
        <f t="shared" si="196"/>
        <v>0</v>
      </c>
      <c r="P265">
        <f t="shared" si="197"/>
        <v>16400</v>
      </c>
      <c r="Q265">
        <f t="shared" si="198"/>
        <v>1</v>
      </c>
      <c r="R265">
        <f t="shared" si="199"/>
        <v>0</v>
      </c>
      <c r="S265">
        <f t="shared" si="200"/>
        <v>0</v>
      </c>
      <c r="T265">
        <f t="shared" si="201"/>
        <v>0</v>
      </c>
      <c r="U265">
        <f t="shared" si="202"/>
        <v>0</v>
      </c>
      <c r="V265">
        <f t="shared" si="203"/>
        <v>0</v>
      </c>
      <c r="W265">
        <f t="shared" si="204"/>
        <v>0</v>
      </c>
      <c r="X265">
        <f t="shared" si="205"/>
        <v>0</v>
      </c>
      <c r="Y265">
        <f t="shared" si="206"/>
        <v>0</v>
      </c>
      <c r="Z265">
        <f t="shared" si="207"/>
        <v>0</v>
      </c>
      <c r="AA265">
        <f t="shared" si="208"/>
        <v>0</v>
      </c>
      <c r="AB265">
        <f t="shared" si="209"/>
        <v>0</v>
      </c>
      <c r="AC265">
        <f t="shared" si="210"/>
        <v>0</v>
      </c>
      <c r="AD265">
        <f t="shared" si="211"/>
        <v>0</v>
      </c>
      <c r="AE265">
        <f t="shared" si="212"/>
        <v>0</v>
      </c>
      <c r="AF265">
        <f t="shared" si="213"/>
        <v>0</v>
      </c>
      <c r="AG265">
        <f t="shared" si="214"/>
        <v>0</v>
      </c>
      <c r="AH265">
        <f t="shared" si="215"/>
        <v>0</v>
      </c>
      <c r="AI265">
        <f t="shared" si="216"/>
        <v>0</v>
      </c>
      <c r="AJ265">
        <f t="shared" si="217"/>
        <v>0</v>
      </c>
      <c r="AK265">
        <f t="shared" si="218"/>
        <v>0</v>
      </c>
      <c r="AL265">
        <f t="shared" si="219"/>
        <v>0</v>
      </c>
      <c r="AM265">
        <f t="shared" si="220"/>
        <v>0</v>
      </c>
      <c r="AN265">
        <f t="shared" si="221"/>
        <v>0</v>
      </c>
      <c r="AO265">
        <f t="shared" si="222"/>
        <v>0</v>
      </c>
      <c r="AP265">
        <f t="shared" si="223"/>
        <v>0</v>
      </c>
      <c r="AQ265">
        <f t="shared" si="224"/>
        <v>0</v>
      </c>
      <c r="AR265">
        <f t="shared" si="225"/>
        <v>16400</v>
      </c>
      <c r="AS265">
        <f t="shared" si="226"/>
        <v>0</v>
      </c>
      <c r="AT265">
        <f t="shared" si="227"/>
        <v>0</v>
      </c>
    </row>
    <row r="266" spans="2:46">
      <c r="B266" s="1" t="s">
        <v>309</v>
      </c>
      <c r="C266" s="18">
        <v>22000</v>
      </c>
      <c r="D266" s="3">
        <v>22000</v>
      </c>
      <c r="E266" s="1" t="s">
        <v>205</v>
      </c>
      <c r="F266" s="1">
        <v>2</v>
      </c>
      <c r="G266" t="s">
        <v>892</v>
      </c>
      <c r="H266" t="s">
        <v>893</v>
      </c>
      <c r="I266" t="s">
        <v>866</v>
      </c>
      <c r="J266">
        <f t="shared" si="193"/>
        <v>22000</v>
      </c>
      <c r="K266">
        <f t="shared" si="194"/>
        <v>1</v>
      </c>
      <c r="N266">
        <f t="shared" si="195"/>
        <v>0</v>
      </c>
      <c r="O266">
        <f t="shared" si="196"/>
        <v>0</v>
      </c>
      <c r="P266">
        <f t="shared" si="197"/>
        <v>0</v>
      </c>
      <c r="Q266">
        <f t="shared" si="198"/>
        <v>0</v>
      </c>
      <c r="R266">
        <f t="shared" si="199"/>
        <v>0</v>
      </c>
      <c r="S266">
        <f t="shared" si="200"/>
        <v>0</v>
      </c>
      <c r="T266">
        <f t="shared" si="201"/>
        <v>0</v>
      </c>
      <c r="U266">
        <f t="shared" si="202"/>
        <v>0</v>
      </c>
      <c r="V266">
        <f t="shared" si="203"/>
        <v>0</v>
      </c>
      <c r="W266">
        <f t="shared" si="204"/>
        <v>0</v>
      </c>
      <c r="X266">
        <f t="shared" si="205"/>
        <v>0</v>
      </c>
      <c r="Y266">
        <f t="shared" si="206"/>
        <v>0</v>
      </c>
      <c r="Z266">
        <f t="shared" si="207"/>
        <v>0</v>
      </c>
      <c r="AA266">
        <f t="shared" si="208"/>
        <v>0</v>
      </c>
      <c r="AB266">
        <f t="shared" si="209"/>
        <v>0</v>
      </c>
      <c r="AC266">
        <f t="shared" si="210"/>
        <v>0</v>
      </c>
      <c r="AD266">
        <f t="shared" si="211"/>
        <v>0</v>
      </c>
      <c r="AE266">
        <f t="shared" si="212"/>
        <v>22000</v>
      </c>
      <c r="AF266">
        <f t="shared" si="213"/>
        <v>0</v>
      </c>
      <c r="AG266">
        <f t="shared" si="214"/>
        <v>0</v>
      </c>
      <c r="AH266">
        <f t="shared" si="215"/>
        <v>0</v>
      </c>
      <c r="AI266">
        <f t="shared" si="216"/>
        <v>0</v>
      </c>
      <c r="AJ266">
        <f t="shared" si="217"/>
        <v>0</v>
      </c>
      <c r="AK266">
        <f t="shared" si="218"/>
        <v>0</v>
      </c>
      <c r="AL266">
        <f t="shared" si="219"/>
        <v>0</v>
      </c>
      <c r="AM266">
        <f t="shared" si="220"/>
        <v>0</v>
      </c>
      <c r="AN266">
        <f t="shared" si="221"/>
        <v>0</v>
      </c>
      <c r="AO266">
        <f t="shared" si="222"/>
        <v>0</v>
      </c>
      <c r="AP266">
        <f t="shared" si="223"/>
        <v>0</v>
      </c>
      <c r="AQ266">
        <f t="shared" si="224"/>
        <v>0</v>
      </c>
      <c r="AR266">
        <f t="shared" si="225"/>
        <v>0</v>
      </c>
      <c r="AS266">
        <f t="shared" si="226"/>
        <v>0</v>
      </c>
      <c r="AT266">
        <f t="shared" si="227"/>
        <v>0</v>
      </c>
    </row>
    <row r="267" spans="2:46">
      <c r="B267" s="1" t="s">
        <v>911</v>
      </c>
      <c r="C267" s="18">
        <v>317923</v>
      </c>
      <c r="D267" s="3">
        <v>317923</v>
      </c>
      <c r="E267" s="1" t="s">
        <v>205</v>
      </c>
      <c r="F267" s="1">
        <v>2</v>
      </c>
      <c r="G267" t="s">
        <v>857</v>
      </c>
      <c r="H267" t="s">
        <v>897</v>
      </c>
      <c r="I267" t="s">
        <v>866</v>
      </c>
      <c r="J267">
        <f t="shared" si="193"/>
        <v>317923</v>
      </c>
      <c r="K267">
        <f t="shared" si="194"/>
        <v>1</v>
      </c>
      <c r="N267">
        <f t="shared" si="195"/>
        <v>0</v>
      </c>
      <c r="O267">
        <f t="shared" si="196"/>
        <v>0</v>
      </c>
      <c r="P267">
        <f t="shared" si="197"/>
        <v>0</v>
      </c>
      <c r="Q267">
        <f t="shared" si="198"/>
        <v>0</v>
      </c>
      <c r="R267">
        <f t="shared" si="199"/>
        <v>317923</v>
      </c>
      <c r="S267">
        <f t="shared" si="200"/>
        <v>0</v>
      </c>
      <c r="T267">
        <f t="shared" si="201"/>
        <v>0</v>
      </c>
      <c r="U267">
        <f t="shared" si="202"/>
        <v>0</v>
      </c>
      <c r="V267">
        <f t="shared" si="203"/>
        <v>0</v>
      </c>
      <c r="W267">
        <f t="shared" si="204"/>
        <v>0</v>
      </c>
      <c r="X267">
        <f t="shared" si="205"/>
        <v>0</v>
      </c>
      <c r="Y267">
        <f t="shared" si="206"/>
        <v>0</v>
      </c>
      <c r="Z267">
        <f t="shared" si="207"/>
        <v>0</v>
      </c>
      <c r="AA267">
        <f t="shared" si="208"/>
        <v>0</v>
      </c>
      <c r="AB267">
        <f t="shared" si="209"/>
        <v>0</v>
      </c>
      <c r="AC267">
        <f t="shared" si="210"/>
        <v>0</v>
      </c>
      <c r="AD267">
        <f t="shared" si="211"/>
        <v>0</v>
      </c>
      <c r="AE267">
        <f t="shared" si="212"/>
        <v>0</v>
      </c>
      <c r="AF267">
        <f t="shared" si="213"/>
        <v>0</v>
      </c>
      <c r="AG267">
        <f t="shared" si="214"/>
        <v>0</v>
      </c>
      <c r="AH267">
        <f t="shared" si="215"/>
        <v>0</v>
      </c>
      <c r="AI267">
        <f t="shared" si="216"/>
        <v>0</v>
      </c>
      <c r="AJ267">
        <f t="shared" si="217"/>
        <v>0</v>
      </c>
      <c r="AK267">
        <f t="shared" si="218"/>
        <v>0</v>
      </c>
      <c r="AL267">
        <f t="shared" si="219"/>
        <v>0</v>
      </c>
      <c r="AM267">
        <f t="shared" si="220"/>
        <v>0</v>
      </c>
      <c r="AN267">
        <f t="shared" si="221"/>
        <v>0</v>
      </c>
      <c r="AO267">
        <f t="shared" si="222"/>
        <v>0</v>
      </c>
      <c r="AP267">
        <f t="shared" si="223"/>
        <v>0</v>
      </c>
      <c r="AQ267">
        <f t="shared" si="224"/>
        <v>0</v>
      </c>
      <c r="AR267">
        <f t="shared" si="225"/>
        <v>0</v>
      </c>
      <c r="AS267">
        <f t="shared" si="226"/>
        <v>0</v>
      </c>
      <c r="AT267">
        <f t="shared" si="227"/>
        <v>0</v>
      </c>
    </row>
    <row r="268" spans="2:46">
      <c r="B268" s="1" t="s">
        <v>310</v>
      </c>
      <c r="C268" s="18">
        <v>160000</v>
      </c>
      <c r="D268" s="3">
        <v>160000</v>
      </c>
      <c r="E268" s="1" t="s">
        <v>205</v>
      </c>
      <c r="F268" s="1">
        <v>2</v>
      </c>
      <c r="G268" t="s">
        <v>909</v>
      </c>
      <c r="H268" t="s">
        <v>910</v>
      </c>
      <c r="I268" t="s">
        <v>177</v>
      </c>
      <c r="J268">
        <f t="shared" si="193"/>
        <v>0</v>
      </c>
      <c r="K268">
        <f t="shared" si="194"/>
        <v>0</v>
      </c>
      <c r="N268">
        <f t="shared" si="195"/>
        <v>0</v>
      </c>
      <c r="O268">
        <f t="shared" si="196"/>
        <v>0</v>
      </c>
      <c r="P268">
        <f t="shared" si="197"/>
        <v>160000</v>
      </c>
      <c r="Q268">
        <f t="shared" si="198"/>
        <v>1</v>
      </c>
      <c r="R268">
        <f t="shared" si="199"/>
        <v>0</v>
      </c>
      <c r="S268">
        <f t="shared" si="200"/>
        <v>0</v>
      </c>
      <c r="T268">
        <f t="shared" si="201"/>
        <v>0</v>
      </c>
      <c r="U268">
        <f t="shared" si="202"/>
        <v>0</v>
      </c>
      <c r="V268">
        <f t="shared" si="203"/>
        <v>0</v>
      </c>
      <c r="W268">
        <f t="shared" si="204"/>
        <v>0</v>
      </c>
      <c r="X268">
        <f t="shared" si="205"/>
        <v>0</v>
      </c>
      <c r="Y268">
        <f t="shared" si="206"/>
        <v>0</v>
      </c>
      <c r="Z268">
        <f t="shared" si="207"/>
        <v>0</v>
      </c>
      <c r="AA268">
        <f t="shared" si="208"/>
        <v>0</v>
      </c>
      <c r="AB268">
        <f t="shared" si="209"/>
        <v>0</v>
      </c>
      <c r="AC268">
        <f t="shared" si="210"/>
        <v>0</v>
      </c>
      <c r="AD268">
        <f t="shared" si="211"/>
        <v>0</v>
      </c>
      <c r="AE268">
        <f t="shared" si="212"/>
        <v>0</v>
      </c>
      <c r="AF268">
        <f t="shared" si="213"/>
        <v>0</v>
      </c>
      <c r="AG268">
        <f t="shared" si="214"/>
        <v>0</v>
      </c>
      <c r="AH268">
        <f t="shared" si="215"/>
        <v>0</v>
      </c>
      <c r="AI268">
        <f t="shared" si="216"/>
        <v>0</v>
      </c>
      <c r="AJ268">
        <f t="shared" si="217"/>
        <v>0</v>
      </c>
      <c r="AK268">
        <f t="shared" si="218"/>
        <v>0</v>
      </c>
      <c r="AL268">
        <f t="shared" si="219"/>
        <v>0</v>
      </c>
      <c r="AM268">
        <f t="shared" si="220"/>
        <v>0</v>
      </c>
      <c r="AN268">
        <f t="shared" si="221"/>
        <v>0</v>
      </c>
      <c r="AO268">
        <f t="shared" si="222"/>
        <v>160000</v>
      </c>
      <c r="AP268">
        <f t="shared" si="223"/>
        <v>0</v>
      </c>
      <c r="AQ268">
        <f t="shared" si="224"/>
        <v>0</v>
      </c>
      <c r="AR268">
        <f t="shared" si="225"/>
        <v>0</v>
      </c>
      <c r="AS268">
        <f t="shared" si="226"/>
        <v>0</v>
      </c>
      <c r="AT268">
        <f t="shared" si="227"/>
        <v>0</v>
      </c>
    </row>
    <row r="269" spans="2:46">
      <c r="B269" s="1" t="s">
        <v>311</v>
      </c>
      <c r="C269" s="18">
        <v>160531</v>
      </c>
      <c r="D269" s="3">
        <v>160531</v>
      </c>
      <c r="E269" s="1" t="s">
        <v>205</v>
      </c>
      <c r="F269" s="1">
        <v>2</v>
      </c>
      <c r="G269" t="s">
        <v>860</v>
      </c>
      <c r="H269" t="s">
        <v>861</v>
      </c>
      <c r="I269" t="s">
        <v>866</v>
      </c>
      <c r="J269">
        <f t="shared" si="193"/>
        <v>160531</v>
      </c>
      <c r="K269">
        <f t="shared" si="194"/>
        <v>1</v>
      </c>
      <c r="N269">
        <f t="shared" si="195"/>
        <v>0</v>
      </c>
      <c r="O269">
        <f t="shared" si="196"/>
        <v>0</v>
      </c>
      <c r="P269">
        <f t="shared" si="197"/>
        <v>0</v>
      </c>
      <c r="Q269">
        <f t="shared" si="198"/>
        <v>0</v>
      </c>
      <c r="R269">
        <f t="shared" si="199"/>
        <v>0</v>
      </c>
      <c r="S269">
        <f t="shared" si="200"/>
        <v>0</v>
      </c>
      <c r="T269">
        <f t="shared" si="201"/>
        <v>0</v>
      </c>
      <c r="U269">
        <f t="shared" si="202"/>
        <v>0</v>
      </c>
      <c r="V269">
        <f t="shared" si="203"/>
        <v>0</v>
      </c>
      <c r="W269">
        <f t="shared" si="204"/>
        <v>0</v>
      </c>
      <c r="X269">
        <f t="shared" si="205"/>
        <v>0</v>
      </c>
      <c r="Y269">
        <f t="shared" si="206"/>
        <v>0</v>
      </c>
      <c r="Z269">
        <f t="shared" si="207"/>
        <v>0</v>
      </c>
      <c r="AA269">
        <f t="shared" si="208"/>
        <v>0</v>
      </c>
      <c r="AB269">
        <f t="shared" si="209"/>
        <v>0</v>
      </c>
      <c r="AC269">
        <f t="shared" si="210"/>
        <v>0</v>
      </c>
      <c r="AD269">
        <f t="shared" si="211"/>
        <v>0</v>
      </c>
      <c r="AE269">
        <f t="shared" si="212"/>
        <v>0</v>
      </c>
      <c r="AF269">
        <f t="shared" si="213"/>
        <v>0</v>
      </c>
      <c r="AG269">
        <f t="shared" si="214"/>
        <v>0</v>
      </c>
      <c r="AH269">
        <f t="shared" si="215"/>
        <v>0</v>
      </c>
      <c r="AI269">
        <f t="shared" si="216"/>
        <v>0</v>
      </c>
      <c r="AJ269">
        <f t="shared" si="217"/>
        <v>0</v>
      </c>
      <c r="AK269">
        <f t="shared" si="218"/>
        <v>0</v>
      </c>
      <c r="AL269">
        <f t="shared" si="219"/>
        <v>0</v>
      </c>
      <c r="AM269">
        <f t="shared" si="220"/>
        <v>0</v>
      </c>
      <c r="AN269">
        <f t="shared" si="221"/>
        <v>0</v>
      </c>
      <c r="AO269">
        <f t="shared" si="222"/>
        <v>0</v>
      </c>
      <c r="AP269">
        <f t="shared" si="223"/>
        <v>0</v>
      </c>
      <c r="AQ269">
        <f t="shared" si="224"/>
        <v>160531</v>
      </c>
      <c r="AR269">
        <f t="shared" si="225"/>
        <v>0</v>
      </c>
      <c r="AS269">
        <f t="shared" si="226"/>
        <v>0</v>
      </c>
      <c r="AT269">
        <f t="shared" si="227"/>
        <v>0</v>
      </c>
    </row>
    <row r="270" spans="2:46">
      <c r="B270" s="1" t="s">
        <v>312</v>
      </c>
      <c r="C270" s="18">
        <v>4431</v>
      </c>
      <c r="D270" s="3">
        <v>4431</v>
      </c>
      <c r="E270" s="1" t="s">
        <v>205</v>
      </c>
      <c r="F270" s="1">
        <v>2</v>
      </c>
      <c r="G270" t="s">
        <v>901</v>
      </c>
      <c r="H270" t="s">
        <v>902</v>
      </c>
      <c r="I270" t="s">
        <v>866</v>
      </c>
      <c r="J270">
        <f t="shared" si="193"/>
        <v>4431</v>
      </c>
      <c r="K270">
        <f t="shared" si="194"/>
        <v>1</v>
      </c>
      <c r="N270">
        <f t="shared" si="195"/>
        <v>0</v>
      </c>
      <c r="O270">
        <f t="shared" si="196"/>
        <v>0</v>
      </c>
      <c r="P270">
        <f t="shared" si="197"/>
        <v>0</v>
      </c>
      <c r="Q270">
        <f t="shared" si="198"/>
        <v>0</v>
      </c>
      <c r="R270">
        <f t="shared" si="199"/>
        <v>0</v>
      </c>
      <c r="S270">
        <f t="shared" si="200"/>
        <v>0</v>
      </c>
      <c r="T270">
        <f t="shared" si="201"/>
        <v>0</v>
      </c>
      <c r="U270">
        <f t="shared" si="202"/>
        <v>0</v>
      </c>
      <c r="V270">
        <f t="shared" si="203"/>
        <v>0</v>
      </c>
      <c r="W270">
        <f t="shared" si="204"/>
        <v>0</v>
      </c>
      <c r="X270">
        <f t="shared" si="205"/>
        <v>0</v>
      </c>
      <c r="Y270">
        <f t="shared" si="206"/>
        <v>0</v>
      </c>
      <c r="Z270">
        <f t="shared" si="207"/>
        <v>4431</v>
      </c>
      <c r="AA270">
        <f t="shared" si="208"/>
        <v>0</v>
      </c>
      <c r="AB270">
        <f t="shared" si="209"/>
        <v>0</v>
      </c>
      <c r="AC270">
        <f t="shared" si="210"/>
        <v>0</v>
      </c>
      <c r="AD270">
        <f t="shared" si="211"/>
        <v>0</v>
      </c>
      <c r="AE270">
        <f t="shared" si="212"/>
        <v>0</v>
      </c>
      <c r="AF270">
        <f t="shared" si="213"/>
        <v>0</v>
      </c>
      <c r="AG270">
        <f t="shared" si="214"/>
        <v>0</v>
      </c>
      <c r="AH270">
        <f t="shared" si="215"/>
        <v>0</v>
      </c>
      <c r="AI270">
        <f t="shared" si="216"/>
        <v>0</v>
      </c>
      <c r="AJ270">
        <f t="shared" si="217"/>
        <v>0</v>
      </c>
      <c r="AK270">
        <f t="shared" si="218"/>
        <v>0</v>
      </c>
      <c r="AL270">
        <f t="shared" si="219"/>
        <v>0</v>
      </c>
      <c r="AM270">
        <f t="shared" si="220"/>
        <v>0</v>
      </c>
      <c r="AN270">
        <f t="shared" si="221"/>
        <v>0</v>
      </c>
      <c r="AO270">
        <f t="shared" si="222"/>
        <v>0</v>
      </c>
      <c r="AP270">
        <f t="shared" si="223"/>
        <v>0</v>
      </c>
      <c r="AQ270">
        <f t="shared" si="224"/>
        <v>0</v>
      </c>
      <c r="AR270">
        <f t="shared" si="225"/>
        <v>0</v>
      </c>
      <c r="AS270">
        <f t="shared" si="226"/>
        <v>0</v>
      </c>
      <c r="AT270">
        <f t="shared" si="227"/>
        <v>0</v>
      </c>
    </row>
    <row r="271" spans="2:46">
      <c r="B271" s="1" t="s">
        <v>313</v>
      </c>
      <c r="C271" s="18">
        <v>149800</v>
      </c>
      <c r="D271" s="3">
        <v>149800</v>
      </c>
      <c r="E271" s="1" t="s">
        <v>205</v>
      </c>
      <c r="F271" s="1">
        <v>2</v>
      </c>
      <c r="G271" t="s">
        <v>907</v>
      </c>
      <c r="H271" t="s">
        <v>908</v>
      </c>
      <c r="I271" t="s">
        <v>866</v>
      </c>
      <c r="J271">
        <f t="shared" si="193"/>
        <v>149800</v>
      </c>
      <c r="K271">
        <f t="shared" si="194"/>
        <v>1</v>
      </c>
      <c r="N271">
        <f t="shared" si="195"/>
        <v>0</v>
      </c>
      <c r="O271">
        <f t="shared" si="196"/>
        <v>0</v>
      </c>
      <c r="P271">
        <f t="shared" si="197"/>
        <v>0</v>
      </c>
      <c r="Q271">
        <f t="shared" si="198"/>
        <v>0</v>
      </c>
      <c r="R271">
        <f t="shared" si="199"/>
        <v>0</v>
      </c>
      <c r="S271">
        <f t="shared" si="200"/>
        <v>0</v>
      </c>
      <c r="T271">
        <f t="shared" si="201"/>
        <v>0</v>
      </c>
      <c r="U271">
        <f t="shared" si="202"/>
        <v>0</v>
      </c>
      <c r="V271">
        <f t="shared" si="203"/>
        <v>0</v>
      </c>
      <c r="W271">
        <f t="shared" si="204"/>
        <v>0</v>
      </c>
      <c r="X271">
        <f t="shared" si="205"/>
        <v>0</v>
      </c>
      <c r="Y271">
        <f t="shared" si="206"/>
        <v>0</v>
      </c>
      <c r="Z271">
        <f t="shared" si="207"/>
        <v>0</v>
      </c>
      <c r="AA271">
        <f t="shared" si="208"/>
        <v>0</v>
      </c>
      <c r="AB271">
        <f t="shared" si="209"/>
        <v>0</v>
      </c>
      <c r="AC271">
        <f t="shared" si="210"/>
        <v>0</v>
      </c>
      <c r="AD271">
        <f t="shared" si="211"/>
        <v>0</v>
      </c>
      <c r="AE271">
        <f t="shared" si="212"/>
        <v>0</v>
      </c>
      <c r="AF271">
        <f t="shared" si="213"/>
        <v>0</v>
      </c>
      <c r="AG271">
        <f t="shared" si="214"/>
        <v>149800</v>
      </c>
      <c r="AH271">
        <f t="shared" si="215"/>
        <v>0</v>
      </c>
      <c r="AI271">
        <f t="shared" si="216"/>
        <v>0</v>
      </c>
      <c r="AJ271">
        <f t="shared" si="217"/>
        <v>0</v>
      </c>
      <c r="AK271">
        <f t="shared" si="218"/>
        <v>0</v>
      </c>
      <c r="AL271">
        <f t="shared" si="219"/>
        <v>0</v>
      </c>
      <c r="AM271">
        <f t="shared" si="220"/>
        <v>0</v>
      </c>
      <c r="AN271">
        <f t="shared" si="221"/>
        <v>0</v>
      </c>
      <c r="AO271">
        <f t="shared" si="222"/>
        <v>0</v>
      </c>
      <c r="AP271">
        <f t="shared" si="223"/>
        <v>0</v>
      </c>
      <c r="AQ271">
        <f t="shared" si="224"/>
        <v>0</v>
      </c>
      <c r="AR271">
        <f t="shared" si="225"/>
        <v>0</v>
      </c>
      <c r="AS271">
        <f t="shared" si="226"/>
        <v>0</v>
      </c>
      <c r="AT271">
        <f t="shared" si="227"/>
        <v>0</v>
      </c>
    </row>
    <row r="272" spans="2:46">
      <c r="B272" s="1" t="s">
        <v>314</v>
      </c>
      <c r="C272" s="18">
        <v>484783</v>
      </c>
      <c r="D272" s="3">
        <v>484783</v>
      </c>
      <c r="E272" s="1" t="s">
        <v>205</v>
      </c>
      <c r="F272" s="1">
        <v>2</v>
      </c>
      <c r="G272" t="s">
        <v>879</v>
      </c>
      <c r="H272" t="s">
        <v>880</v>
      </c>
      <c r="I272" t="s">
        <v>866</v>
      </c>
      <c r="J272">
        <f t="shared" si="193"/>
        <v>484783</v>
      </c>
      <c r="K272">
        <f t="shared" si="194"/>
        <v>1</v>
      </c>
      <c r="N272">
        <f t="shared" si="195"/>
        <v>0</v>
      </c>
      <c r="O272">
        <f t="shared" si="196"/>
        <v>0</v>
      </c>
      <c r="P272">
        <f t="shared" si="197"/>
        <v>0</v>
      </c>
      <c r="Q272">
        <f t="shared" si="198"/>
        <v>0</v>
      </c>
      <c r="R272">
        <f t="shared" si="199"/>
        <v>0</v>
      </c>
      <c r="S272">
        <f t="shared" si="200"/>
        <v>0</v>
      </c>
      <c r="T272">
        <f t="shared" si="201"/>
        <v>0</v>
      </c>
      <c r="U272">
        <f t="shared" si="202"/>
        <v>0</v>
      </c>
      <c r="V272">
        <f t="shared" si="203"/>
        <v>0</v>
      </c>
      <c r="W272">
        <f t="shared" si="204"/>
        <v>0</v>
      </c>
      <c r="X272">
        <f t="shared" si="205"/>
        <v>0</v>
      </c>
      <c r="Y272">
        <f t="shared" si="206"/>
        <v>0</v>
      </c>
      <c r="Z272">
        <f t="shared" si="207"/>
        <v>0</v>
      </c>
      <c r="AA272">
        <f t="shared" si="208"/>
        <v>0</v>
      </c>
      <c r="AB272">
        <f t="shared" si="209"/>
        <v>0</v>
      </c>
      <c r="AC272">
        <f t="shared" si="210"/>
        <v>0</v>
      </c>
      <c r="AD272">
        <f t="shared" si="211"/>
        <v>0</v>
      </c>
      <c r="AE272">
        <f t="shared" si="212"/>
        <v>0</v>
      </c>
      <c r="AF272">
        <f t="shared" si="213"/>
        <v>0</v>
      </c>
      <c r="AG272">
        <f t="shared" si="214"/>
        <v>0</v>
      </c>
      <c r="AH272">
        <f t="shared" si="215"/>
        <v>0</v>
      </c>
      <c r="AI272">
        <f t="shared" si="216"/>
        <v>0</v>
      </c>
      <c r="AJ272">
        <f t="shared" si="217"/>
        <v>0</v>
      </c>
      <c r="AK272">
        <f t="shared" si="218"/>
        <v>0</v>
      </c>
      <c r="AL272">
        <f t="shared" si="219"/>
        <v>0</v>
      </c>
      <c r="AM272">
        <f t="shared" si="220"/>
        <v>484783</v>
      </c>
      <c r="AN272">
        <f t="shared" si="221"/>
        <v>0</v>
      </c>
      <c r="AO272">
        <f t="shared" si="222"/>
        <v>0</v>
      </c>
      <c r="AP272">
        <f t="shared" si="223"/>
        <v>0</v>
      </c>
      <c r="AQ272">
        <f t="shared" si="224"/>
        <v>0</v>
      </c>
      <c r="AR272">
        <f t="shared" si="225"/>
        <v>0</v>
      </c>
      <c r="AS272">
        <f t="shared" si="226"/>
        <v>0</v>
      </c>
      <c r="AT272">
        <f t="shared" si="227"/>
        <v>0</v>
      </c>
    </row>
    <row r="273" spans="2:46">
      <c r="B273" s="1" t="s">
        <v>315</v>
      </c>
      <c r="C273" s="18">
        <v>318893</v>
      </c>
      <c r="D273" s="3">
        <v>318893</v>
      </c>
      <c r="E273" s="1" t="s">
        <v>205</v>
      </c>
      <c r="F273" s="1">
        <v>2</v>
      </c>
      <c r="G273" t="s">
        <v>894</v>
      </c>
      <c r="H273" t="s">
        <v>900</v>
      </c>
      <c r="I273" t="s">
        <v>866</v>
      </c>
      <c r="J273">
        <f t="shared" si="193"/>
        <v>318893</v>
      </c>
      <c r="K273">
        <f t="shared" si="194"/>
        <v>1</v>
      </c>
      <c r="N273">
        <f t="shared" si="195"/>
        <v>0</v>
      </c>
      <c r="O273">
        <f t="shared" si="196"/>
        <v>0</v>
      </c>
      <c r="P273">
        <f t="shared" si="197"/>
        <v>0</v>
      </c>
      <c r="Q273">
        <f t="shared" si="198"/>
        <v>0</v>
      </c>
      <c r="R273">
        <f t="shared" si="199"/>
        <v>0</v>
      </c>
      <c r="S273">
        <f t="shared" si="200"/>
        <v>0</v>
      </c>
      <c r="T273">
        <f t="shared" si="201"/>
        <v>0</v>
      </c>
      <c r="U273">
        <f t="shared" si="202"/>
        <v>0</v>
      </c>
      <c r="V273">
        <f t="shared" si="203"/>
        <v>0</v>
      </c>
      <c r="W273">
        <f t="shared" si="204"/>
        <v>0</v>
      </c>
      <c r="X273">
        <f t="shared" si="205"/>
        <v>0</v>
      </c>
      <c r="Y273">
        <f t="shared" si="206"/>
        <v>318893</v>
      </c>
      <c r="Z273">
        <f t="shared" si="207"/>
        <v>0</v>
      </c>
      <c r="AA273">
        <f t="shared" si="208"/>
        <v>0</v>
      </c>
      <c r="AB273">
        <f t="shared" si="209"/>
        <v>0</v>
      </c>
      <c r="AC273">
        <f t="shared" si="210"/>
        <v>0</v>
      </c>
      <c r="AD273">
        <f t="shared" si="211"/>
        <v>0</v>
      </c>
      <c r="AE273">
        <f t="shared" si="212"/>
        <v>0</v>
      </c>
      <c r="AF273">
        <f t="shared" si="213"/>
        <v>0</v>
      </c>
      <c r="AG273">
        <f t="shared" si="214"/>
        <v>0</v>
      </c>
      <c r="AH273">
        <f t="shared" si="215"/>
        <v>0</v>
      </c>
      <c r="AI273">
        <f t="shared" si="216"/>
        <v>0</v>
      </c>
      <c r="AJ273">
        <f t="shared" si="217"/>
        <v>0</v>
      </c>
      <c r="AK273">
        <f t="shared" si="218"/>
        <v>0</v>
      </c>
      <c r="AL273">
        <f t="shared" si="219"/>
        <v>0</v>
      </c>
      <c r="AM273">
        <f t="shared" si="220"/>
        <v>0</v>
      </c>
      <c r="AN273">
        <f t="shared" si="221"/>
        <v>0</v>
      </c>
      <c r="AO273">
        <f t="shared" si="222"/>
        <v>0</v>
      </c>
      <c r="AP273">
        <f t="shared" si="223"/>
        <v>0</v>
      </c>
      <c r="AQ273">
        <f t="shared" si="224"/>
        <v>0</v>
      </c>
      <c r="AR273">
        <f t="shared" si="225"/>
        <v>0</v>
      </c>
      <c r="AS273">
        <f t="shared" si="226"/>
        <v>0</v>
      </c>
      <c r="AT273">
        <f t="shared" si="227"/>
        <v>0</v>
      </c>
    </row>
    <row r="274" spans="2:46">
      <c r="B274" s="1" t="s">
        <v>316</v>
      </c>
      <c r="C274" s="18">
        <v>180514</v>
      </c>
      <c r="D274" s="3">
        <v>180514</v>
      </c>
      <c r="E274" s="1" t="s">
        <v>205</v>
      </c>
      <c r="F274" s="1">
        <v>2</v>
      </c>
      <c r="G274" t="s">
        <v>895</v>
      </c>
      <c r="H274" t="s">
        <v>896</v>
      </c>
      <c r="I274" t="s">
        <v>866</v>
      </c>
      <c r="J274">
        <f t="shared" si="193"/>
        <v>180514</v>
      </c>
      <c r="K274">
        <f t="shared" si="194"/>
        <v>1</v>
      </c>
      <c r="N274">
        <f t="shared" si="195"/>
        <v>0</v>
      </c>
      <c r="O274">
        <f t="shared" si="196"/>
        <v>0</v>
      </c>
      <c r="P274">
        <f t="shared" si="197"/>
        <v>0</v>
      </c>
      <c r="Q274">
        <f t="shared" si="198"/>
        <v>0</v>
      </c>
      <c r="R274">
        <f t="shared" si="199"/>
        <v>0</v>
      </c>
      <c r="S274">
        <f t="shared" si="200"/>
        <v>180514</v>
      </c>
      <c r="T274">
        <f t="shared" si="201"/>
        <v>0</v>
      </c>
      <c r="U274">
        <f t="shared" si="202"/>
        <v>0</v>
      </c>
      <c r="V274">
        <f t="shared" si="203"/>
        <v>0</v>
      </c>
      <c r="W274">
        <f t="shared" si="204"/>
        <v>0</v>
      </c>
      <c r="X274">
        <f t="shared" si="205"/>
        <v>0</v>
      </c>
      <c r="Y274">
        <f t="shared" si="206"/>
        <v>0</v>
      </c>
      <c r="Z274">
        <f t="shared" si="207"/>
        <v>0</v>
      </c>
      <c r="AA274">
        <f t="shared" si="208"/>
        <v>0</v>
      </c>
      <c r="AB274">
        <f t="shared" si="209"/>
        <v>0</v>
      </c>
      <c r="AC274">
        <f t="shared" si="210"/>
        <v>0</v>
      </c>
      <c r="AD274">
        <f t="shared" si="211"/>
        <v>0</v>
      </c>
      <c r="AE274">
        <f t="shared" si="212"/>
        <v>0</v>
      </c>
      <c r="AF274">
        <f t="shared" si="213"/>
        <v>0</v>
      </c>
      <c r="AG274">
        <f t="shared" si="214"/>
        <v>0</v>
      </c>
      <c r="AH274">
        <f t="shared" si="215"/>
        <v>0</v>
      </c>
      <c r="AI274">
        <f t="shared" si="216"/>
        <v>0</v>
      </c>
      <c r="AJ274">
        <f t="shared" si="217"/>
        <v>0</v>
      </c>
      <c r="AK274">
        <f t="shared" si="218"/>
        <v>0</v>
      </c>
      <c r="AL274">
        <f t="shared" si="219"/>
        <v>0</v>
      </c>
      <c r="AM274">
        <f t="shared" si="220"/>
        <v>0</v>
      </c>
      <c r="AN274">
        <f t="shared" si="221"/>
        <v>0</v>
      </c>
      <c r="AO274">
        <f t="shared" si="222"/>
        <v>0</v>
      </c>
      <c r="AP274">
        <f t="shared" si="223"/>
        <v>0</v>
      </c>
      <c r="AQ274">
        <f t="shared" si="224"/>
        <v>0</v>
      </c>
      <c r="AR274">
        <f t="shared" si="225"/>
        <v>0</v>
      </c>
      <c r="AS274">
        <f t="shared" si="226"/>
        <v>0</v>
      </c>
      <c r="AT274">
        <f t="shared" si="227"/>
        <v>0</v>
      </c>
    </row>
    <row r="275" spans="2:46">
      <c r="B275" s="1" t="s">
        <v>317</v>
      </c>
      <c r="C275" s="18">
        <v>7000</v>
      </c>
      <c r="D275" s="3">
        <v>7000</v>
      </c>
      <c r="E275" s="1" t="s">
        <v>205</v>
      </c>
      <c r="F275" s="1">
        <v>3</v>
      </c>
      <c r="G275" t="s">
        <v>894</v>
      </c>
      <c r="H275" t="s">
        <v>900</v>
      </c>
      <c r="I275" t="s">
        <v>866</v>
      </c>
      <c r="J275">
        <f t="shared" si="193"/>
        <v>7000</v>
      </c>
      <c r="K275">
        <f t="shared" si="194"/>
        <v>1</v>
      </c>
      <c r="N275">
        <f t="shared" si="195"/>
        <v>0</v>
      </c>
      <c r="O275">
        <f t="shared" si="196"/>
        <v>0</v>
      </c>
      <c r="P275">
        <f t="shared" si="197"/>
        <v>0</v>
      </c>
      <c r="Q275">
        <f t="shared" si="198"/>
        <v>0</v>
      </c>
      <c r="R275">
        <f t="shared" si="199"/>
        <v>0</v>
      </c>
      <c r="S275">
        <f t="shared" si="200"/>
        <v>0</v>
      </c>
      <c r="T275">
        <f t="shared" si="201"/>
        <v>0</v>
      </c>
      <c r="U275">
        <f t="shared" si="202"/>
        <v>0</v>
      </c>
      <c r="V275">
        <f t="shared" si="203"/>
        <v>0</v>
      </c>
      <c r="W275">
        <f t="shared" si="204"/>
        <v>0</v>
      </c>
      <c r="X275">
        <f t="shared" si="205"/>
        <v>0</v>
      </c>
      <c r="Y275">
        <f t="shared" si="206"/>
        <v>7000</v>
      </c>
      <c r="Z275">
        <f t="shared" si="207"/>
        <v>0</v>
      </c>
      <c r="AA275">
        <f t="shared" si="208"/>
        <v>0</v>
      </c>
      <c r="AB275">
        <f t="shared" si="209"/>
        <v>0</v>
      </c>
      <c r="AC275">
        <f t="shared" si="210"/>
        <v>0</v>
      </c>
      <c r="AD275">
        <f t="shared" si="211"/>
        <v>0</v>
      </c>
      <c r="AE275">
        <f t="shared" si="212"/>
        <v>0</v>
      </c>
      <c r="AF275">
        <f t="shared" si="213"/>
        <v>0</v>
      </c>
      <c r="AG275">
        <f t="shared" si="214"/>
        <v>0</v>
      </c>
      <c r="AH275">
        <f t="shared" si="215"/>
        <v>0</v>
      </c>
      <c r="AI275">
        <f t="shared" si="216"/>
        <v>0</v>
      </c>
      <c r="AJ275">
        <f t="shared" si="217"/>
        <v>0</v>
      </c>
      <c r="AK275">
        <f t="shared" si="218"/>
        <v>0</v>
      </c>
      <c r="AL275">
        <f t="shared" si="219"/>
        <v>0</v>
      </c>
      <c r="AM275">
        <f t="shared" si="220"/>
        <v>0</v>
      </c>
      <c r="AN275">
        <f t="shared" si="221"/>
        <v>0</v>
      </c>
      <c r="AO275">
        <f t="shared" si="222"/>
        <v>0</v>
      </c>
      <c r="AP275">
        <f t="shared" si="223"/>
        <v>0</v>
      </c>
      <c r="AQ275">
        <f t="shared" si="224"/>
        <v>0</v>
      </c>
      <c r="AR275">
        <f t="shared" si="225"/>
        <v>0</v>
      </c>
      <c r="AS275">
        <f t="shared" si="226"/>
        <v>0</v>
      </c>
      <c r="AT275">
        <f t="shared" si="227"/>
        <v>0</v>
      </c>
    </row>
    <row r="276" spans="2:46">
      <c r="B276" s="1" t="s">
        <v>318</v>
      </c>
      <c r="C276" s="18">
        <v>56820</v>
      </c>
      <c r="D276" s="3">
        <v>56820</v>
      </c>
      <c r="E276" s="1" t="s">
        <v>205</v>
      </c>
      <c r="F276" s="1">
        <v>3</v>
      </c>
      <c r="G276" t="s">
        <v>871</v>
      </c>
      <c r="H276" t="s">
        <v>872</v>
      </c>
      <c r="I276" t="s">
        <v>866</v>
      </c>
      <c r="J276">
        <f t="shared" si="193"/>
        <v>56820</v>
      </c>
      <c r="K276">
        <f t="shared" si="194"/>
        <v>1</v>
      </c>
      <c r="N276">
        <f t="shared" si="195"/>
        <v>0</v>
      </c>
      <c r="O276">
        <f t="shared" si="196"/>
        <v>0</v>
      </c>
      <c r="P276">
        <f t="shared" si="197"/>
        <v>0</v>
      </c>
      <c r="Q276">
        <f t="shared" si="198"/>
        <v>0</v>
      </c>
      <c r="R276">
        <f t="shared" si="199"/>
        <v>0</v>
      </c>
      <c r="S276">
        <f t="shared" si="200"/>
        <v>0</v>
      </c>
      <c r="T276">
        <f t="shared" si="201"/>
        <v>0</v>
      </c>
      <c r="U276">
        <f t="shared" si="202"/>
        <v>0</v>
      </c>
      <c r="V276">
        <f t="shared" si="203"/>
        <v>0</v>
      </c>
      <c r="W276">
        <f t="shared" si="204"/>
        <v>0</v>
      </c>
      <c r="X276">
        <f t="shared" si="205"/>
        <v>0</v>
      </c>
      <c r="Y276">
        <f t="shared" si="206"/>
        <v>0</v>
      </c>
      <c r="Z276">
        <f t="shared" si="207"/>
        <v>0</v>
      </c>
      <c r="AA276">
        <f t="shared" si="208"/>
        <v>0</v>
      </c>
      <c r="AB276">
        <f t="shared" si="209"/>
        <v>0</v>
      </c>
      <c r="AC276">
        <f t="shared" si="210"/>
        <v>0</v>
      </c>
      <c r="AD276">
        <f t="shared" si="211"/>
        <v>0</v>
      </c>
      <c r="AE276">
        <f t="shared" si="212"/>
        <v>0</v>
      </c>
      <c r="AF276">
        <f t="shared" si="213"/>
        <v>56820</v>
      </c>
      <c r="AG276">
        <f t="shared" si="214"/>
        <v>0</v>
      </c>
      <c r="AH276">
        <f t="shared" si="215"/>
        <v>0</v>
      </c>
      <c r="AI276">
        <f t="shared" si="216"/>
        <v>0</v>
      </c>
      <c r="AJ276">
        <f t="shared" si="217"/>
        <v>0</v>
      </c>
      <c r="AK276">
        <f t="shared" si="218"/>
        <v>0</v>
      </c>
      <c r="AL276">
        <f t="shared" si="219"/>
        <v>0</v>
      </c>
      <c r="AM276">
        <f t="shared" si="220"/>
        <v>0</v>
      </c>
      <c r="AN276">
        <f t="shared" si="221"/>
        <v>0</v>
      </c>
      <c r="AO276">
        <f t="shared" si="222"/>
        <v>0</v>
      </c>
      <c r="AP276">
        <f t="shared" si="223"/>
        <v>0</v>
      </c>
      <c r="AQ276">
        <f t="shared" si="224"/>
        <v>0</v>
      </c>
      <c r="AR276">
        <f t="shared" si="225"/>
        <v>0</v>
      </c>
      <c r="AS276">
        <f t="shared" si="226"/>
        <v>0</v>
      </c>
      <c r="AT276">
        <f t="shared" si="227"/>
        <v>0</v>
      </c>
    </row>
    <row r="277" spans="2:46">
      <c r="B277" s="1" t="s">
        <v>319</v>
      </c>
      <c r="C277" s="18">
        <v>14556</v>
      </c>
      <c r="D277" s="3">
        <v>14556</v>
      </c>
      <c r="E277" s="1" t="s">
        <v>205</v>
      </c>
      <c r="F277" s="1">
        <v>3</v>
      </c>
      <c r="G277" t="s">
        <v>869</v>
      </c>
      <c r="H277" t="s">
        <v>870</v>
      </c>
      <c r="I277" t="s">
        <v>866</v>
      </c>
      <c r="J277">
        <f t="shared" si="193"/>
        <v>14556</v>
      </c>
      <c r="K277">
        <f t="shared" si="194"/>
        <v>1</v>
      </c>
      <c r="N277">
        <f t="shared" si="195"/>
        <v>0</v>
      </c>
      <c r="O277">
        <f t="shared" si="196"/>
        <v>0</v>
      </c>
      <c r="P277">
        <f t="shared" si="197"/>
        <v>0</v>
      </c>
      <c r="Q277">
        <f t="shared" si="198"/>
        <v>0</v>
      </c>
      <c r="R277">
        <f t="shared" si="199"/>
        <v>0</v>
      </c>
      <c r="S277">
        <f t="shared" si="200"/>
        <v>0</v>
      </c>
      <c r="T277">
        <f t="shared" si="201"/>
        <v>14556</v>
      </c>
      <c r="U277">
        <f t="shared" si="202"/>
        <v>0</v>
      </c>
      <c r="V277">
        <f t="shared" si="203"/>
        <v>0</v>
      </c>
      <c r="W277">
        <f t="shared" si="204"/>
        <v>0</v>
      </c>
      <c r="X277">
        <f t="shared" si="205"/>
        <v>0</v>
      </c>
      <c r="Y277">
        <f t="shared" si="206"/>
        <v>0</v>
      </c>
      <c r="Z277">
        <f t="shared" si="207"/>
        <v>0</v>
      </c>
      <c r="AA277">
        <f t="shared" si="208"/>
        <v>0</v>
      </c>
      <c r="AB277">
        <f t="shared" si="209"/>
        <v>0</v>
      </c>
      <c r="AC277">
        <f t="shared" si="210"/>
        <v>0</v>
      </c>
      <c r="AD277">
        <f t="shared" si="211"/>
        <v>0</v>
      </c>
      <c r="AE277">
        <f t="shared" si="212"/>
        <v>0</v>
      </c>
      <c r="AF277">
        <f t="shared" si="213"/>
        <v>0</v>
      </c>
      <c r="AG277">
        <f t="shared" si="214"/>
        <v>0</v>
      </c>
      <c r="AH277">
        <f t="shared" si="215"/>
        <v>0</v>
      </c>
      <c r="AI277">
        <f t="shared" si="216"/>
        <v>0</v>
      </c>
      <c r="AJ277">
        <f t="shared" si="217"/>
        <v>0</v>
      </c>
      <c r="AK277">
        <f t="shared" si="218"/>
        <v>0</v>
      </c>
      <c r="AL277">
        <f t="shared" si="219"/>
        <v>0</v>
      </c>
      <c r="AM277">
        <f t="shared" si="220"/>
        <v>0</v>
      </c>
      <c r="AN277">
        <f t="shared" si="221"/>
        <v>0</v>
      </c>
      <c r="AO277">
        <f t="shared" si="222"/>
        <v>0</v>
      </c>
      <c r="AP277">
        <f t="shared" si="223"/>
        <v>0</v>
      </c>
      <c r="AQ277">
        <f t="shared" si="224"/>
        <v>0</v>
      </c>
      <c r="AR277">
        <f t="shared" si="225"/>
        <v>0</v>
      </c>
      <c r="AS277">
        <f t="shared" si="226"/>
        <v>0</v>
      </c>
      <c r="AT277">
        <f t="shared" si="227"/>
        <v>0</v>
      </c>
    </row>
    <row r="278" spans="2:46">
      <c r="B278" s="1" t="s">
        <v>320</v>
      </c>
      <c r="C278" s="18">
        <v>50000</v>
      </c>
      <c r="D278" s="3">
        <v>50000</v>
      </c>
      <c r="E278" s="1" t="s">
        <v>205</v>
      </c>
      <c r="F278" s="1">
        <v>3</v>
      </c>
      <c r="G278" t="s">
        <v>905</v>
      </c>
      <c r="H278" t="s">
        <v>906</v>
      </c>
      <c r="I278" t="s">
        <v>866</v>
      </c>
      <c r="J278">
        <f t="shared" si="193"/>
        <v>50000</v>
      </c>
      <c r="K278">
        <f t="shared" si="194"/>
        <v>1</v>
      </c>
      <c r="N278">
        <f t="shared" si="195"/>
        <v>0</v>
      </c>
      <c r="O278">
        <f t="shared" si="196"/>
        <v>0</v>
      </c>
      <c r="P278">
        <f t="shared" si="197"/>
        <v>0</v>
      </c>
      <c r="Q278">
        <f t="shared" si="198"/>
        <v>0</v>
      </c>
      <c r="R278">
        <f t="shared" si="199"/>
        <v>0</v>
      </c>
      <c r="S278">
        <f t="shared" si="200"/>
        <v>0</v>
      </c>
      <c r="T278">
        <f t="shared" si="201"/>
        <v>0</v>
      </c>
      <c r="U278">
        <f t="shared" si="202"/>
        <v>0</v>
      </c>
      <c r="V278">
        <f t="shared" si="203"/>
        <v>0</v>
      </c>
      <c r="W278">
        <f t="shared" si="204"/>
        <v>0</v>
      </c>
      <c r="X278">
        <f t="shared" si="205"/>
        <v>0</v>
      </c>
      <c r="Y278">
        <f t="shared" si="206"/>
        <v>0</v>
      </c>
      <c r="Z278">
        <f t="shared" si="207"/>
        <v>0</v>
      </c>
      <c r="AA278">
        <f t="shared" si="208"/>
        <v>0</v>
      </c>
      <c r="AB278">
        <f t="shared" si="209"/>
        <v>0</v>
      </c>
      <c r="AC278">
        <f t="shared" si="210"/>
        <v>0</v>
      </c>
      <c r="AD278">
        <f t="shared" si="211"/>
        <v>0</v>
      </c>
      <c r="AE278">
        <f t="shared" si="212"/>
        <v>0</v>
      </c>
      <c r="AF278">
        <f t="shared" si="213"/>
        <v>0</v>
      </c>
      <c r="AG278">
        <f t="shared" si="214"/>
        <v>0</v>
      </c>
      <c r="AH278">
        <f t="shared" si="215"/>
        <v>0</v>
      </c>
      <c r="AI278">
        <f t="shared" si="216"/>
        <v>0</v>
      </c>
      <c r="AJ278">
        <f t="shared" si="217"/>
        <v>0</v>
      </c>
      <c r="AK278">
        <f t="shared" si="218"/>
        <v>0</v>
      </c>
      <c r="AL278">
        <f t="shared" si="219"/>
        <v>0</v>
      </c>
      <c r="AM278">
        <f t="shared" si="220"/>
        <v>0</v>
      </c>
      <c r="AN278">
        <f t="shared" si="221"/>
        <v>0</v>
      </c>
      <c r="AO278">
        <f t="shared" si="222"/>
        <v>0</v>
      </c>
      <c r="AP278">
        <f t="shared" si="223"/>
        <v>0</v>
      </c>
      <c r="AQ278">
        <f t="shared" si="224"/>
        <v>0</v>
      </c>
      <c r="AR278">
        <f t="shared" si="225"/>
        <v>0</v>
      </c>
      <c r="AS278">
        <f t="shared" si="226"/>
        <v>50000</v>
      </c>
      <c r="AT278">
        <f t="shared" si="227"/>
        <v>0</v>
      </c>
    </row>
    <row r="279" spans="2:46">
      <c r="B279" s="1" t="s">
        <v>320</v>
      </c>
      <c r="C279" s="18">
        <v>195000</v>
      </c>
      <c r="D279" s="3">
        <v>195000</v>
      </c>
      <c r="E279" s="1" t="s">
        <v>205</v>
      </c>
      <c r="F279" s="1">
        <v>3</v>
      </c>
      <c r="G279" t="s">
        <v>905</v>
      </c>
      <c r="H279" t="s">
        <v>906</v>
      </c>
      <c r="I279" t="s">
        <v>866</v>
      </c>
      <c r="J279">
        <f t="shared" si="193"/>
        <v>195000</v>
      </c>
      <c r="K279">
        <f t="shared" si="194"/>
        <v>1</v>
      </c>
      <c r="N279">
        <f t="shared" si="195"/>
        <v>0</v>
      </c>
      <c r="O279">
        <f t="shared" si="196"/>
        <v>0</v>
      </c>
      <c r="P279">
        <f t="shared" si="197"/>
        <v>0</v>
      </c>
      <c r="Q279">
        <f t="shared" si="198"/>
        <v>0</v>
      </c>
      <c r="R279">
        <f t="shared" si="199"/>
        <v>0</v>
      </c>
      <c r="S279">
        <f t="shared" si="200"/>
        <v>0</v>
      </c>
      <c r="T279">
        <f t="shared" si="201"/>
        <v>0</v>
      </c>
      <c r="U279">
        <f t="shared" si="202"/>
        <v>0</v>
      </c>
      <c r="V279">
        <f t="shared" si="203"/>
        <v>0</v>
      </c>
      <c r="W279">
        <f t="shared" si="204"/>
        <v>0</v>
      </c>
      <c r="X279">
        <f t="shared" si="205"/>
        <v>0</v>
      </c>
      <c r="Y279">
        <f t="shared" si="206"/>
        <v>0</v>
      </c>
      <c r="Z279">
        <f t="shared" si="207"/>
        <v>0</v>
      </c>
      <c r="AA279">
        <f t="shared" si="208"/>
        <v>0</v>
      </c>
      <c r="AB279">
        <f t="shared" si="209"/>
        <v>0</v>
      </c>
      <c r="AC279">
        <f t="shared" si="210"/>
        <v>0</v>
      </c>
      <c r="AD279">
        <f t="shared" si="211"/>
        <v>0</v>
      </c>
      <c r="AE279">
        <f t="shared" si="212"/>
        <v>0</v>
      </c>
      <c r="AF279">
        <f t="shared" si="213"/>
        <v>0</v>
      </c>
      <c r="AG279">
        <f t="shared" si="214"/>
        <v>0</v>
      </c>
      <c r="AH279">
        <f t="shared" si="215"/>
        <v>0</v>
      </c>
      <c r="AI279">
        <f t="shared" si="216"/>
        <v>0</v>
      </c>
      <c r="AJ279">
        <f t="shared" si="217"/>
        <v>0</v>
      </c>
      <c r="AK279">
        <f t="shared" si="218"/>
        <v>0</v>
      </c>
      <c r="AL279">
        <f t="shared" si="219"/>
        <v>0</v>
      </c>
      <c r="AM279">
        <f t="shared" si="220"/>
        <v>0</v>
      </c>
      <c r="AN279">
        <f t="shared" si="221"/>
        <v>0</v>
      </c>
      <c r="AO279">
        <f t="shared" si="222"/>
        <v>0</v>
      </c>
      <c r="AP279">
        <f t="shared" si="223"/>
        <v>0</v>
      </c>
      <c r="AQ279">
        <f t="shared" si="224"/>
        <v>0</v>
      </c>
      <c r="AR279">
        <f t="shared" si="225"/>
        <v>0</v>
      </c>
      <c r="AS279">
        <f t="shared" si="226"/>
        <v>195000</v>
      </c>
      <c r="AT279">
        <f t="shared" si="227"/>
        <v>0</v>
      </c>
    </row>
    <row r="280" spans="2:46">
      <c r="B280" s="1" t="s">
        <v>321</v>
      </c>
      <c r="C280" s="18">
        <v>458994</v>
      </c>
      <c r="D280" s="3">
        <v>458994</v>
      </c>
      <c r="E280" s="1" t="s">
        <v>205</v>
      </c>
      <c r="F280" s="1">
        <v>3</v>
      </c>
      <c r="G280" t="s">
        <v>895</v>
      </c>
      <c r="H280" t="s">
        <v>896</v>
      </c>
      <c r="I280" t="s">
        <v>866</v>
      </c>
      <c r="J280">
        <f t="shared" si="193"/>
        <v>458994</v>
      </c>
      <c r="K280">
        <f t="shared" si="194"/>
        <v>1</v>
      </c>
      <c r="N280">
        <f t="shared" si="195"/>
        <v>0</v>
      </c>
      <c r="O280">
        <f t="shared" si="196"/>
        <v>0</v>
      </c>
      <c r="P280">
        <f t="shared" si="197"/>
        <v>0</v>
      </c>
      <c r="Q280">
        <f t="shared" si="198"/>
        <v>0</v>
      </c>
      <c r="R280">
        <f t="shared" si="199"/>
        <v>0</v>
      </c>
      <c r="S280">
        <f t="shared" si="200"/>
        <v>458994</v>
      </c>
      <c r="T280">
        <f t="shared" si="201"/>
        <v>0</v>
      </c>
      <c r="U280">
        <f t="shared" si="202"/>
        <v>0</v>
      </c>
      <c r="V280">
        <f t="shared" si="203"/>
        <v>0</v>
      </c>
      <c r="W280">
        <f t="shared" si="204"/>
        <v>0</v>
      </c>
      <c r="X280">
        <f t="shared" si="205"/>
        <v>0</v>
      </c>
      <c r="Y280">
        <f t="shared" si="206"/>
        <v>0</v>
      </c>
      <c r="Z280">
        <f t="shared" si="207"/>
        <v>0</v>
      </c>
      <c r="AA280">
        <f t="shared" si="208"/>
        <v>0</v>
      </c>
      <c r="AB280">
        <f t="shared" si="209"/>
        <v>0</v>
      </c>
      <c r="AC280">
        <f t="shared" si="210"/>
        <v>0</v>
      </c>
      <c r="AD280">
        <f t="shared" si="211"/>
        <v>0</v>
      </c>
      <c r="AE280">
        <f t="shared" si="212"/>
        <v>0</v>
      </c>
      <c r="AF280">
        <f t="shared" si="213"/>
        <v>0</v>
      </c>
      <c r="AG280">
        <f t="shared" si="214"/>
        <v>0</v>
      </c>
      <c r="AH280">
        <f t="shared" si="215"/>
        <v>0</v>
      </c>
      <c r="AI280">
        <f t="shared" si="216"/>
        <v>0</v>
      </c>
      <c r="AJ280">
        <f t="shared" si="217"/>
        <v>0</v>
      </c>
      <c r="AK280">
        <f t="shared" si="218"/>
        <v>0</v>
      </c>
      <c r="AL280">
        <f t="shared" si="219"/>
        <v>0</v>
      </c>
      <c r="AM280">
        <f t="shared" si="220"/>
        <v>0</v>
      </c>
      <c r="AN280">
        <f t="shared" si="221"/>
        <v>0</v>
      </c>
      <c r="AO280">
        <f t="shared" si="222"/>
        <v>0</v>
      </c>
      <c r="AP280">
        <f t="shared" si="223"/>
        <v>0</v>
      </c>
      <c r="AQ280">
        <f t="shared" si="224"/>
        <v>0</v>
      </c>
      <c r="AR280">
        <f t="shared" si="225"/>
        <v>0</v>
      </c>
      <c r="AS280">
        <f t="shared" si="226"/>
        <v>0</v>
      </c>
      <c r="AT280">
        <f t="shared" si="227"/>
        <v>0</v>
      </c>
    </row>
    <row r="281" spans="2:46">
      <c r="B281" s="1" t="s">
        <v>322</v>
      </c>
      <c r="C281" s="18">
        <v>500000</v>
      </c>
      <c r="D281" s="3">
        <v>500000</v>
      </c>
      <c r="E281" s="1" t="s">
        <v>205</v>
      </c>
      <c r="F281" s="1">
        <v>3</v>
      </c>
      <c r="G281" t="s">
        <v>903</v>
      </c>
      <c r="H281" t="s">
        <v>904</v>
      </c>
      <c r="I281" t="s">
        <v>866</v>
      </c>
      <c r="J281">
        <f t="shared" si="193"/>
        <v>500000</v>
      </c>
      <c r="K281">
        <f t="shared" si="194"/>
        <v>1</v>
      </c>
      <c r="N281">
        <f t="shared" si="195"/>
        <v>0</v>
      </c>
      <c r="O281">
        <f t="shared" si="196"/>
        <v>0</v>
      </c>
      <c r="P281">
        <f t="shared" si="197"/>
        <v>0</v>
      </c>
      <c r="Q281">
        <f t="shared" si="198"/>
        <v>0</v>
      </c>
      <c r="R281">
        <f t="shared" si="199"/>
        <v>0</v>
      </c>
      <c r="S281">
        <f t="shared" si="200"/>
        <v>0</v>
      </c>
      <c r="T281">
        <f t="shared" si="201"/>
        <v>0</v>
      </c>
      <c r="U281">
        <f t="shared" si="202"/>
        <v>0</v>
      </c>
      <c r="V281">
        <f t="shared" si="203"/>
        <v>0</v>
      </c>
      <c r="W281">
        <f t="shared" si="204"/>
        <v>0</v>
      </c>
      <c r="X281">
        <f t="shared" si="205"/>
        <v>0</v>
      </c>
      <c r="Y281">
        <f t="shared" si="206"/>
        <v>0</v>
      </c>
      <c r="Z281">
        <f t="shared" si="207"/>
        <v>0</v>
      </c>
      <c r="AA281">
        <f t="shared" si="208"/>
        <v>0</v>
      </c>
      <c r="AB281">
        <f t="shared" si="209"/>
        <v>0</v>
      </c>
      <c r="AC281">
        <f t="shared" si="210"/>
        <v>0</v>
      </c>
      <c r="AD281">
        <f t="shared" si="211"/>
        <v>0</v>
      </c>
      <c r="AE281">
        <f t="shared" si="212"/>
        <v>0</v>
      </c>
      <c r="AF281">
        <f t="shared" si="213"/>
        <v>0</v>
      </c>
      <c r="AG281">
        <f t="shared" si="214"/>
        <v>0</v>
      </c>
      <c r="AH281">
        <f t="shared" si="215"/>
        <v>0</v>
      </c>
      <c r="AI281">
        <f t="shared" si="216"/>
        <v>0</v>
      </c>
      <c r="AJ281">
        <f t="shared" si="217"/>
        <v>0</v>
      </c>
      <c r="AK281">
        <f t="shared" si="218"/>
        <v>0</v>
      </c>
      <c r="AL281">
        <f t="shared" si="219"/>
        <v>0</v>
      </c>
      <c r="AM281">
        <f t="shared" si="220"/>
        <v>0</v>
      </c>
      <c r="AN281">
        <f t="shared" si="221"/>
        <v>0</v>
      </c>
      <c r="AO281">
        <f t="shared" si="222"/>
        <v>0</v>
      </c>
      <c r="AP281">
        <f t="shared" si="223"/>
        <v>0</v>
      </c>
      <c r="AQ281">
        <f t="shared" si="224"/>
        <v>0</v>
      </c>
      <c r="AR281">
        <f t="shared" si="225"/>
        <v>0</v>
      </c>
      <c r="AS281">
        <f t="shared" si="226"/>
        <v>0</v>
      </c>
      <c r="AT281">
        <f t="shared" si="227"/>
        <v>500000</v>
      </c>
    </row>
    <row r="282" spans="2:46">
      <c r="B282" s="1" t="s">
        <v>323</v>
      </c>
      <c r="C282" s="18">
        <v>418500</v>
      </c>
      <c r="D282" s="3">
        <v>418500</v>
      </c>
      <c r="E282" s="1" t="s">
        <v>205</v>
      </c>
      <c r="F282" s="1">
        <v>3</v>
      </c>
      <c r="G282" t="s">
        <v>898</v>
      </c>
      <c r="H282" t="s">
        <v>899</v>
      </c>
      <c r="I282" t="s">
        <v>866</v>
      </c>
      <c r="J282">
        <f t="shared" si="193"/>
        <v>418500</v>
      </c>
      <c r="K282">
        <f t="shared" si="194"/>
        <v>1</v>
      </c>
      <c r="N282">
        <f t="shared" si="195"/>
        <v>0</v>
      </c>
      <c r="O282">
        <f t="shared" si="196"/>
        <v>0</v>
      </c>
      <c r="P282">
        <f t="shared" si="197"/>
        <v>0</v>
      </c>
      <c r="Q282">
        <f t="shared" si="198"/>
        <v>0</v>
      </c>
      <c r="R282">
        <f t="shared" si="199"/>
        <v>0</v>
      </c>
      <c r="S282">
        <f t="shared" si="200"/>
        <v>0</v>
      </c>
      <c r="T282">
        <f t="shared" si="201"/>
        <v>0</v>
      </c>
      <c r="U282">
        <f t="shared" si="202"/>
        <v>0</v>
      </c>
      <c r="V282">
        <f t="shared" si="203"/>
        <v>0</v>
      </c>
      <c r="W282">
        <f t="shared" si="204"/>
        <v>0</v>
      </c>
      <c r="X282">
        <f t="shared" si="205"/>
        <v>418500</v>
      </c>
      <c r="Y282">
        <f t="shared" si="206"/>
        <v>0</v>
      </c>
      <c r="Z282">
        <f t="shared" si="207"/>
        <v>0</v>
      </c>
      <c r="AA282">
        <f t="shared" si="208"/>
        <v>0</v>
      </c>
      <c r="AB282">
        <f t="shared" si="209"/>
        <v>0</v>
      </c>
      <c r="AC282">
        <f t="shared" si="210"/>
        <v>0</v>
      </c>
      <c r="AD282">
        <f t="shared" si="211"/>
        <v>0</v>
      </c>
      <c r="AE282">
        <f t="shared" si="212"/>
        <v>0</v>
      </c>
      <c r="AF282">
        <f t="shared" si="213"/>
        <v>0</v>
      </c>
      <c r="AG282">
        <f t="shared" si="214"/>
        <v>0</v>
      </c>
      <c r="AH282">
        <f t="shared" si="215"/>
        <v>0</v>
      </c>
      <c r="AI282">
        <f t="shared" si="216"/>
        <v>0</v>
      </c>
      <c r="AJ282">
        <f t="shared" si="217"/>
        <v>0</v>
      </c>
      <c r="AK282">
        <f t="shared" si="218"/>
        <v>0</v>
      </c>
      <c r="AL282">
        <f t="shared" si="219"/>
        <v>0</v>
      </c>
      <c r="AM282">
        <f t="shared" si="220"/>
        <v>0</v>
      </c>
      <c r="AN282">
        <f t="shared" si="221"/>
        <v>0</v>
      </c>
      <c r="AO282">
        <f t="shared" si="222"/>
        <v>0</v>
      </c>
      <c r="AP282">
        <f t="shared" si="223"/>
        <v>0</v>
      </c>
      <c r="AQ282">
        <f t="shared" si="224"/>
        <v>0</v>
      </c>
      <c r="AR282">
        <f t="shared" si="225"/>
        <v>0</v>
      </c>
      <c r="AS282">
        <f t="shared" si="226"/>
        <v>0</v>
      </c>
      <c r="AT282">
        <f t="shared" si="227"/>
        <v>0</v>
      </c>
    </row>
    <row r="283" spans="2:46">
      <c r="B283" s="1" t="s">
        <v>324</v>
      </c>
      <c r="C283" s="18">
        <v>50000</v>
      </c>
      <c r="D283" s="3">
        <v>50000</v>
      </c>
      <c r="E283" s="1" t="s">
        <v>205</v>
      </c>
      <c r="F283" s="1">
        <v>3</v>
      </c>
      <c r="G283" t="s">
        <v>894</v>
      </c>
      <c r="H283" t="s">
        <v>900</v>
      </c>
      <c r="I283" t="s">
        <v>866</v>
      </c>
      <c r="J283">
        <f t="shared" si="193"/>
        <v>50000</v>
      </c>
      <c r="K283">
        <f t="shared" si="194"/>
        <v>1</v>
      </c>
      <c r="N283">
        <f t="shared" si="195"/>
        <v>0</v>
      </c>
      <c r="O283">
        <f t="shared" si="196"/>
        <v>0</v>
      </c>
      <c r="P283">
        <f t="shared" si="197"/>
        <v>0</v>
      </c>
      <c r="Q283">
        <f t="shared" si="198"/>
        <v>0</v>
      </c>
      <c r="R283">
        <f t="shared" si="199"/>
        <v>0</v>
      </c>
      <c r="S283">
        <f t="shared" si="200"/>
        <v>0</v>
      </c>
      <c r="T283">
        <f t="shared" si="201"/>
        <v>0</v>
      </c>
      <c r="U283">
        <f t="shared" si="202"/>
        <v>0</v>
      </c>
      <c r="V283">
        <f t="shared" si="203"/>
        <v>0</v>
      </c>
      <c r="W283">
        <f t="shared" si="204"/>
        <v>0</v>
      </c>
      <c r="X283">
        <f t="shared" si="205"/>
        <v>0</v>
      </c>
      <c r="Y283">
        <f t="shared" si="206"/>
        <v>50000</v>
      </c>
      <c r="Z283">
        <f t="shared" si="207"/>
        <v>0</v>
      </c>
      <c r="AA283">
        <f t="shared" si="208"/>
        <v>0</v>
      </c>
      <c r="AB283">
        <f t="shared" si="209"/>
        <v>0</v>
      </c>
      <c r="AC283">
        <f t="shared" si="210"/>
        <v>0</v>
      </c>
      <c r="AD283">
        <f t="shared" si="211"/>
        <v>0</v>
      </c>
      <c r="AE283">
        <f t="shared" si="212"/>
        <v>0</v>
      </c>
      <c r="AF283">
        <f t="shared" si="213"/>
        <v>0</v>
      </c>
      <c r="AG283">
        <f t="shared" si="214"/>
        <v>0</v>
      </c>
      <c r="AH283">
        <f t="shared" si="215"/>
        <v>0</v>
      </c>
      <c r="AI283">
        <f t="shared" si="216"/>
        <v>0</v>
      </c>
      <c r="AJ283">
        <f t="shared" si="217"/>
        <v>0</v>
      </c>
      <c r="AK283">
        <f t="shared" si="218"/>
        <v>0</v>
      </c>
      <c r="AL283">
        <f t="shared" si="219"/>
        <v>0</v>
      </c>
      <c r="AM283">
        <f t="shared" si="220"/>
        <v>0</v>
      </c>
      <c r="AN283">
        <f t="shared" si="221"/>
        <v>0</v>
      </c>
      <c r="AO283">
        <f t="shared" si="222"/>
        <v>0</v>
      </c>
      <c r="AP283">
        <f t="shared" si="223"/>
        <v>0</v>
      </c>
      <c r="AQ283">
        <f t="shared" si="224"/>
        <v>0</v>
      </c>
      <c r="AR283">
        <f t="shared" si="225"/>
        <v>0</v>
      </c>
      <c r="AS283">
        <f t="shared" si="226"/>
        <v>0</v>
      </c>
      <c r="AT283">
        <f t="shared" si="227"/>
        <v>0</v>
      </c>
    </row>
    <row r="284" spans="2:46">
      <c r="B284" s="1" t="s">
        <v>325</v>
      </c>
      <c r="C284" s="18">
        <v>80000</v>
      </c>
      <c r="D284" s="3">
        <v>80000</v>
      </c>
      <c r="E284" s="1" t="s">
        <v>205</v>
      </c>
      <c r="F284" s="1">
        <v>3</v>
      </c>
      <c r="G284" t="s">
        <v>901</v>
      </c>
      <c r="H284" t="s">
        <v>902</v>
      </c>
      <c r="I284" t="s">
        <v>866</v>
      </c>
      <c r="J284">
        <f t="shared" si="193"/>
        <v>80000</v>
      </c>
      <c r="K284">
        <f t="shared" si="194"/>
        <v>1</v>
      </c>
      <c r="N284">
        <f t="shared" si="195"/>
        <v>0</v>
      </c>
      <c r="O284">
        <f t="shared" si="196"/>
        <v>0</v>
      </c>
      <c r="P284">
        <f t="shared" si="197"/>
        <v>0</v>
      </c>
      <c r="Q284">
        <f t="shared" si="198"/>
        <v>0</v>
      </c>
      <c r="R284">
        <f t="shared" si="199"/>
        <v>0</v>
      </c>
      <c r="S284">
        <f t="shared" si="200"/>
        <v>0</v>
      </c>
      <c r="T284">
        <f t="shared" si="201"/>
        <v>0</v>
      </c>
      <c r="U284">
        <f t="shared" si="202"/>
        <v>0</v>
      </c>
      <c r="V284">
        <f t="shared" si="203"/>
        <v>0</v>
      </c>
      <c r="W284">
        <f t="shared" si="204"/>
        <v>0</v>
      </c>
      <c r="X284">
        <f t="shared" si="205"/>
        <v>0</v>
      </c>
      <c r="Y284">
        <f t="shared" si="206"/>
        <v>0</v>
      </c>
      <c r="Z284">
        <f t="shared" si="207"/>
        <v>80000</v>
      </c>
      <c r="AA284">
        <f t="shared" si="208"/>
        <v>0</v>
      </c>
      <c r="AB284">
        <f t="shared" si="209"/>
        <v>0</v>
      </c>
      <c r="AC284">
        <f t="shared" si="210"/>
        <v>0</v>
      </c>
      <c r="AD284">
        <f t="shared" si="211"/>
        <v>0</v>
      </c>
      <c r="AE284">
        <f t="shared" si="212"/>
        <v>0</v>
      </c>
      <c r="AF284">
        <f t="shared" si="213"/>
        <v>0</v>
      </c>
      <c r="AG284">
        <f t="shared" si="214"/>
        <v>0</v>
      </c>
      <c r="AH284">
        <f t="shared" si="215"/>
        <v>0</v>
      </c>
      <c r="AI284">
        <f t="shared" si="216"/>
        <v>0</v>
      </c>
      <c r="AJ284">
        <f t="shared" si="217"/>
        <v>0</v>
      </c>
      <c r="AK284">
        <f t="shared" si="218"/>
        <v>0</v>
      </c>
      <c r="AL284">
        <f t="shared" si="219"/>
        <v>0</v>
      </c>
      <c r="AM284">
        <f t="shared" si="220"/>
        <v>0</v>
      </c>
      <c r="AN284">
        <f t="shared" si="221"/>
        <v>0</v>
      </c>
      <c r="AO284">
        <f t="shared" si="222"/>
        <v>0</v>
      </c>
      <c r="AP284">
        <f t="shared" si="223"/>
        <v>0</v>
      </c>
      <c r="AQ284">
        <f t="shared" si="224"/>
        <v>0</v>
      </c>
      <c r="AR284">
        <f t="shared" si="225"/>
        <v>0</v>
      </c>
      <c r="AS284">
        <f t="shared" si="226"/>
        <v>0</v>
      </c>
      <c r="AT284">
        <f t="shared" si="227"/>
        <v>0</v>
      </c>
    </row>
    <row r="285" spans="2:46">
      <c r="B285" s="1" t="s">
        <v>326</v>
      </c>
      <c r="C285" s="18">
        <v>500000</v>
      </c>
      <c r="D285" s="3">
        <v>500000</v>
      </c>
      <c r="E285" s="1" t="s">
        <v>205</v>
      </c>
      <c r="F285" s="1">
        <v>3</v>
      </c>
      <c r="G285" t="s">
        <v>857</v>
      </c>
      <c r="H285" t="s">
        <v>897</v>
      </c>
      <c r="I285" t="s">
        <v>866</v>
      </c>
      <c r="J285">
        <f t="shared" si="193"/>
        <v>500000</v>
      </c>
      <c r="K285">
        <f t="shared" si="194"/>
        <v>1</v>
      </c>
      <c r="N285">
        <f t="shared" si="195"/>
        <v>0</v>
      </c>
      <c r="O285">
        <f t="shared" si="196"/>
        <v>0</v>
      </c>
      <c r="P285">
        <f t="shared" si="197"/>
        <v>0</v>
      </c>
      <c r="Q285">
        <f t="shared" si="198"/>
        <v>0</v>
      </c>
      <c r="R285">
        <f t="shared" si="199"/>
        <v>500000</v>
      </c>
      <c r="S285">
        <f t="shared" si="200"/>
        <v>0</v>
      </c>
      <c r="T285">
        <f t="shared" si="201"/>
        <v>0</v>
      </c>
      <c r="U285">
        <f t="shared" si="202"/>
        <v>0</v>
      </c>
      <c r="V285">
        <f t="shared" si="203"/>
        <v>0</v>
      </c>
      <c r="W285">
        <f t="shared" si="204"/>
        <v>0</v>
      </c>
      <c r="X285">
        <f t="shared" si="205"/>
        <v>0</v>
      </c>
      <c r="Y285">
        <f t="shared" si="206"/>
        <v>0</v>
      </c>
      <c r="Z285">
        <f t="shared" si="207"/>
        <v>0</v>
      </c>
      <c r="AA285">
        <f t="shared" si="208"/>
        <v>0</v>
      </c>
      <c r="AB285">
        <f t="shared" si="209"/>
        <v>0</v>
      </c>
      <c r="AC285">
        <f t="shared" si="210"/>
        <v>0</v>
      </c>
      <c r="AD285">
        <f t="shared" si="211"/>
        <v>0</v>
      </c>
      <c r="AE285">
        <f t="shared" si="212"/>
        <v>0</v>
      </c>
      <c r="AF285">
        <f t="shared" si="213"/>
        <v>0</v>
      </c>
      <c r="AG285">
        <f t="shared" si="214"/>
        <v>0</v>
      </c>
      <c r="AH285">
        <f t="shared" si="215"/>
        <v>0</v>
      </c>
      <c r="AI285">
        <f t="shared" si="216"/>
        <v>0</v>
      </c>
      <c r="AJ285">
        <f t="shared" si="217"/>
        <v>0</v>
      </c>
      <c r="AK285">
        <f t="shared" si="218"/>
        <v>0</v>
      </c>
      <c r="AL285">
        <f t="shared" si="219"/>
        <v>0</v>
      </c>
      <c r="AM285">
        <f t="shared" si="220"/>
        <v>0</v>
      </c>
      <c r="AN285">
        <f t="shared" si="221"/>
        <v>0</v>
      </c>
      <c r="AO285">
        <f t="shared" si="222"/>
        <v>0</v>
      </c>
      <c r="AP285">
        <f t="shared" si="223"/>
        <v>0</v>
      </c>
      <c r="AQ285">
        <f t="shared" si="224"/>
        <v>0</v>
      </c>
      <c r="AR285">
        <f t="shared" si="225"/>
        <v>0</v>
      </c>
      <c r="AS285">
        <f t="shared" si="226"/>
        <v>0</v>
      </c>
      <c r="AT285">
        <f t="shared" si="227"/>
        <v>0</v>
      </c>
    </row>
    <row r="286" spans="2:46">
      <c r="B286" s="1" t="s">
        <v>327</v>
      </c>
      <c r="C286" s="18">
        <v>181000</v>
      </c>
      <c r="D286" s="3">
        <v>181000</v>
      </c>
      <c r="E286" s="1" t="s">
        <v>205</v>
      </c>
      <c r="F286" s="1">
        <v>3</v>
      </c>
      <c r="G286" t="s">
        <v>884</v>
      </c>
      <c r="H286" t="s">
        <v>885</v>
      </c>
      <c r="I286" t="s">
        <v>866</v>
      </c>
      <c r="J286">
        <f t="shared" si="193"/>
        <v>181000</v>
      </c>
      <c r="K286">
        <f t="shared" si="194"/>
        <v>1</v>
      </c>
      <c r="N286">
        <f t="shared" si="195"/>
        <v>0</v>
      </c>
      <c r="O286">
        <f t="shared" si="196"/>
        <v>0</v>
      </c>
      <c r="P286">
        <f t="shared" si="197"/>
        <v>0</v>
      </c>
      <c r="Q286">
        <f t="shared" si="198"/>
        <v>0</v>
      </c>
      <c r="R286">
        <f t="shared" si="199"/>
        <v>0</v>
      </c>
      <c r="S286">
        <f t="shared" si="200"/>
        <v>0</v>
      </c>
      <c r="T286">
        <f t="shared" si="201"/>
        <v>0</v>
      </c>
      <c r="U286">
        <f t="shared" si="202"/>
        <v>0</v>
      </c>
      <c r="V286">
        <f t="shared" si="203"/>
        <v>0</v>
      </c>
      <c r="W286">
        <f t="shared" si="204"/>
        <v>0</v>
      </c>
      <c r="X286">
        <f t="shared" si="205"/>
        <v>0</v>
      </c>
      <c r="Y286">
        <f t="shared" si="206"/>
        <v>0</v>
      </c>
      <c r="Z286">
        <f t="shared" si="207"/>
        <v>0</v>
      </c>
      <c r="AA286">
        <f t="shared" si="208"/>
        <v>0</v>
      </c>
      <c r="AB286">
        <f t="shared" si="209"/>
        <v>0</v>
      </c>
      <c r="AC286">
        <f t="shared" si="210"/>
        <v>0</v>
      </c>
      <c r="AD286">
        <f t="shared" si="211"/>
        <v>181000</v>
      </c>
      <c r="AE286">
        <f t="shared" si="212"/>
        <v>0</v>
      </c>
      <c r="AF286">
        <f t="shared" si="213"/>
        <v>0</v>
      </c>
      <c r="AG286">
        <f t="shared" si="214"/>
        <v>0</v>
      </c>
      <c r="AH286">
        <f t="shared" si="215"/>
        <v>0</v>
      </c>
      <c r="AI286">
        <f t="shared" si="216"/>
        <v>0</v>
      </c>
      <c r="AJ286">
        <f t="shared" si="217"/>
        <v>0</v>
      </c>
      <c r="AK286">
        <f t="shared" si="218"/>
        <v>0</v>
      </c>
      <c r="AL286">
        <f t="shared" si="219"/>
        <v>0</v>
      </c>
      <c r="AM286">
        <f t="shared" si="220"/>
        <v>0</v>
      </c>
      <c r="AN286">
        <f t="shared" si="221"/>
        <v>0</v>
      </c>
      <c r="AO286">
        <f t="shared" si="222"/>
        <v>0</v>
      </c>
      <c r="AP286">
        <f t="shared" si="223"/>
        <v>0</v>
      </c>
      <c r="AQ286">
        <f t="shared" si="224"/>
        <v>0</v>
      </c>
      <c r="AR286">
        <f t="shared" si="225"/>
        <v>0</v>
      </c>
      <c r="AS286">
        <f t="shared" si="226"/>
        <v>0</v>
      </c>
      <c r="AT286">
        <f t="shared" si="227"/>
        <v>0</v>
      </c>
    </row>
    <row r="287" spans="2:46">
      <c r="B287" s="1" t="s">
        <v>231</v>
      </c>
      <c r="C287" s="18">
        <v>50000</v>
      </c>
      <c r="D287" s="3">
        <v>50000</v>
      </c>
      <c r="E287" s="1" t="s">
        <v>205</v>
      </c>
      <c r="F287" s="1">
        <v>3</v>
      </c>
      <c r="G287" t="s">
        <v>877</v>
      </c>
      <c r="H287" t="s">
        <v>878</v>
      </c>
      <c r="I287" t="s">
        <v>177</v>
      </c>
      <c r="J287">
        <f t="shared" si="193"/>
        <v>0</v>
      </c>
      <c r="K287">
        <f t="shared" si="194"/>
        <v>0</v>
      </c>
      <c r="N287">
        <f t="shared" si="195"/>
        <v>0</v>
      </c>
      <c r="O287">
        <f t="shared" si="196"/>
        <v>0</v>
      </c>
      <c r="P287">
        <f t="shared" si="197"/>
        <v>50000</v>
      </c>
      <c r="Q287">
        <f t="shared" si="198"/>
        <v>1</v>
      </c>
      <c r="R287">
        <f t="shared" si="199"/>
        <v>0</v>
      </c>
      <c r="S287">
        <f t="shared" si="200"/>
        <v>0</v>
      </c>
      <c r="T287">
        <f t="shared" si="201"/>
        <v>0</v>
      </c>
      <c r="U287">
        <f t="shared" si="202"/>
        <v>0</v>
      </c>
      <c r="V287">
        <f t="shared" si="203"/>
        <v>0</v>
      </c>
      <c r="W287">
        <f t="shared" si="204"/>
        <v>0</v>
      </c>
      <c r="X287">
        <f t="shared" si="205"/>
        <v>0</v>
      </c>
      <c r="Y287">
        <f t="shared" si="206"/>
        <v>0</v>
      </c>
      <c r="Z287">
        <f t="shared" si="207"/>
        <v>0</v>
      </c>
      <c r="AA287">
        <f t="shared" si="208"/>
        <v>0</v>
      </c>
      <c r="AB287">
        <f t="shared" si="209"/>
        <v>0</v>
      </c>
      <c r="AC287">
        <f t="shared" si="210"/>
        <v>50000</v>
      </c>
      <c r="AD287">
        <f t="shared" si="211"/>
        <v>0</v>
      </c>
      <c r="AE287">
        <f t="shared" si="212"/>
        <v>0</v>
      </c>
      <c r="AF287">
        <f t="shared" si="213"/>
        <v>0</v>
      </c>
      <c r="AG287">
        <f t="shared" si="214"/>
        <v>0</v>
      </c>
      <c r="AH287">
        <f t="shared" si="215"/>
        <v>0</v>
      </c>
      <c r="AI287">
        <f t="shared" si="216"/>
        <v>0</v>
      </c>
      <c r="AJ287">
        <f t="shared" si="217"/>
        <v>0</v>
      </c>
      <c r="AK287">
        <f t="shared" si="218"/>
        <v>0</v>
      </c>
      <c r="AL287">
        <f t="shared" si="219"/>
        <v>0</v>
      </c>
      <c r="AM287">
        <f t="shared" si="220"/>
        <v>0</v>
      </c>
      <c r="AN287">
        <f t="shared" si="221"/>
        <v>0</v>
      </c>
      <c r="AO287">
        <f t="shared" si="222"/>
        <v>0</v>
      </c>
      <c r="AP287">
        <f t="shared" si="223"/>
        <v>0</v>
      </c>
      <c r="AQ287">
        <f t="shared" si="224"/>
        <v>0</v>
      </c>
      <c r="AR287">
        <f t="shared" si="225"/>
        <v>0</v>
      </c>
      <c r="AS287">
        <f t="shared" si="226"/>
        <v>0</v>
      </c>
      <c r="AT287">
        <f t="shared" si="227"/>
        <v>0</v>
      </c>
    </row>
    <row r="288" spans="2:46" ht="30">
      <c r="B288" s="1" t="s">
        <v>328</v>
      </c>
      <c r="C288" s="18">
        <v>200000</v>
      </c>
      <c r="D288" s="3">
        <v>200000</v>
      </c>
      <c r="E288" s="1" t="s">
        <v>205</v>
      </c>
      <c r="F288" s="1">
        <v>3</v>
      </c>
      <c r="G288" t="s">
        <v>894</v>
      </c>
      <c r="H288" t="s">
        <v>900</v>
      </c>
      <c r="I288" t="s">
        <v>866</v>
      </c>
      <c r="J288">
        <f t="shared" si="193"/>
        <v>200000</v>
      </c>
      <c r="K288">
        <f t="shared" si="194"/>
        <v>1</v>
      </c>
      <c r="N288">
        <f t="shared" si="195"/>
        <v>0</v>
      </c>
      <c r="O288">
        <f t="shared" si="196"/>
        <v>0</v>
      </c>
      <c r="P288">
        <f t="shared" si="197"/>
        <v>0</v>
      </c>
      <c r="Q288">
        <f t="shared" si="198"/>
        <v>0</v>
      </c>
      <c r="R288">
        <f t="shared" si="199"/>
        <v>0</v>
      </c>
      <c r="S288">
        <f t="shared" si="200"/>
        <v>0</v>
      </c>
      <c r="T288">
        <f t="shared" si="201"/>
        <v>0</v>
      </c>
      <c r="U288">
        <f t="shared" si="202"/>
        <v>0</v>
      </c>
      <c r="V288">
        <f t="shared" si="203"/>
        <v>0</v>
      </c>
      <c r="W288">
        <f t="shared" si="204"/>
        <v>0</v>
      </c>
      <c r="X288">
        <f t="shared" si="205"/>
        <v>0</v>
      </c>
      <c r="Y288">
        <f t="shared" si="206"/>
        <v>200000</v>
      </c>
      <c r="Z288">
        <f t="shared" si="207"/>
        <v>0</v>
      </c>
      <c r="AA288">
        <f t="shared" si="208"/>
        <v>0</v>
      </c>
      <c r="AB288">
        <f t="shared" si="209"/>
        <v>0</v>
      </c>
      <c r="AC288">
        <f t="shared" si="210"/>
        <v>0</v>
      </c>
      <c r="AD288">
        <f t="shared" si="211"/>
        <v>0</v>
      </c>
      <c r="AE288">
        <f t="shared" si="212"/>
        <v>0</v>
      </c>
      <c r="AF288">
        <f t="shared" si="213"/>
        <v>0</v>
      </c>
      <c r="AG288">
        <f t="shared" si="214"/>
        <v>0</v>
      </c>
      <c r="AH288">
        <f t="shared" si="215"/>
        <v>0</v>
      </c>
      <c r="AI288">
        <f t="shared" si="216"/>
        <v>0</v>
      </c>
      <c r="AJ288">
        <f t="shared" si="217"/>
        <v>0</v>
      </c>
      <c r="AK288">
        <f t="shared" si="218"/>
        <v>0</v>
      </c>
      <c r="AL288">
        <f t="shared" si="219"/>
        <v>0</v>
      </c>
      <c r="AM288">
        <f t="shared" si="220"/>
        <v>0</v>
      </c>
      <c r="AN288">
        <f t="shared" si="221"/>
        <v>0</v>
      </c>
      <c r="AO288">
        <f t="shared" si="222"/>
        <v>0</v>
      </c>
      <c r="AP288">
        <f t="shared" si="223"/>
        <v>0</v>
      </c>
      <c r="AQ288">
        <f t="shared" si="224"/>
        <v>0</v>
      </c>
      <c r="AR288">
        <f t="shared" si="225"/>
        <v>0</v>
      </c>
      <c r="AS288">
        <f t="shared" si="226"/>
        <v>0</v>
      </c>
      <c r="AT288">
        <f t="shared" si="227"/>
        <v>0</v>
      </c>
    </row>
    <row r="289" spans="2:46">
      <c r="B289" s="1" t="s">
        <v>329</v>
      </c>
      <c r="C289" s="18">
        <v>16000</v>
      </c>
      <c r="D289" s="3">
        <v>16000</v>
      </c>
      <c r="E289" s="1" t="s">
        <v>205</v>
      </c>
      <c r="F289" s="1">
        <v>3</v>
      </c>
      <c r="G289" t="s">
        <v>884</v>
      </c>
      <c r="H289" t="s">
        <v>885</v>
      </c>
      <c r="I289" t="s">
        <v>866</v>
      </c>
      <c r="J289">
        <f t="shared" si="193"/>
        <v>16000</v>
      </c>
      <c r="K289">
        <f t="shared" si="194"/>
        <v>1</v>
      </c>
      <c r="N289">
        <f t="shared" si="195"/>
        <v>0</v>
      </c>
      <c r="O289">
        <f t="shared" si="196"/>
        <v>0</v>
      </c>
      <c r="P289">
        <f t="shared" si="197"/>
        <v>0</v>
      </c>
      <c r="Q289">
        <f t="shared" si="198"/>
        <v>0</v>
      </c>
      <c r="R289">
        <f t="shared" si="199"/>
        <v>0</v>
      </c>
      <c r="S289">
        <f t="shared" si="200"/>
        <v>0</v>
      </c>
      <c r="T289">
        <f t="shared" si="201"/>
        <v>0</v>
      </c>
      <c r="U289">
        <f t="shared" si="202"/>
        <v>0</v>
      </c>
      <c r="V289">
        <f t="shared" si="203"/>
        <v>0</v>
      </c>
      <c r="W289">
        <f t="shared" si="204"/>
        <v>0</v>
      </c>
      <c r="X289">
        <f t="shared" si="205"/>
        <v>0</v>
      </c>
      <c r="Y289">
        <f t="shared" si="206"/>
        <v>0</v>
      </c>
      <c r="Z289">
        <f t="shared" si="207"/>
        <v>0</v>
      </c>
      <c r="AA289">
        <f t="shared" si="208"/>
        <v>0</v>
      </c>
      <c r="AB289">
        <f t="shared" si="209"/>
        <v>0</v>
      </c>
      <c r="AC289">
        <f t="shared" si="210"/>
        <v>0</v>
      </c>
      <c r="AD289">
        <f t="shared" si="211"/>
        <v>16000</v>
      </c>
      <c r="AE289">
        <f t="shared" si="212"/>
        <v>0</v>
      </c>
      <c r="AF289">
        <f t="shared" si="213"/>
        <v>0</v>
      </c>
      <c r="AG289">
        <f t="shared" si="214"/>
        <v>0</v>
      </c>
      <c r="AH289">
        <f t="shared" si="215"/>
        <v>0</v>
      </c>
      <c r="AI289">
        <f t="shared" si="216"/>
        <v>0</v>
      </c>
      <c r="AJ289">
        <f t="shared" si="217"/>
        <v>0</v>
      </c>
      <c r="AK289">
        <f t="shared" si="218"/>
        <v>0</v>
      </c>
      <c r="AL289">
        <f t="shared" si="219"/>
        <v>0</v>
      </c>
      <c r="AM289">
        <f t="shared" si="220"/>
        <v>0</v>
      </c>
      <c r="AN289">
        <f t="shared" si="221"/>
        <v>0</v>
      </c>
      <c r="AO289">
        <f t="shared" si="222"/>
        <v>0</v>
      </c>
      <c r="AP289">
        <f t="shared" si="223"/>
        <v>0</v>
      </c>
      <c r="AQ289">
        <f t="shared" si="224"/>
        <v>0</v>
      </c>
      <c r="AR289">
        <f t="shared" si="225"/>
        <v>0</v>
      </c>
      <c r="AS289">
        <f t="shared" si="226"/>
        <v>0</v>
      </c>
      <c r="AT289">
        <f t="shared" si="227"/>
        <v>0</v>
      </c>
    </row>
    <row r="290" spans="2:46">
      <c r="B290" s="1" t="s">
        <v>330</v>
      </c>
      <c r="C290" s="18">
        <v>50000</v>
      </c>
      <c r="D290" s="3">
        <v>50000</v>
      </c>
      <c r="E290" s="1" t="s">
        <v>205</v>
      </c>
      <c r="F290" s="1">
        <v>3</v>
      </c>
      <c r="G290" t="s">
        <v>869</v>
      </c>
      <c r="H290" t="s">
        <v>870</v>
      </c>
      <c r="I290" t="s">
        <v>866</v>
      </c>
      <c r="J290">
        <f t="shared" si="193"/>
        <v>50000</v>
      </c>
      <c r="K290">
        <f t="shared" si="194"/>
        <v>1</v>
      </c>
      <c r="N290">
        <f t="shared" si="195"/>
        <v>0</v>
      </c>
      <c r="O290">
        <f t="shared" si="196"/>
        <v>0</v>
      </c>
      <c r="P290">
        <f t="shared" si="197"/>
        <v>0</v>
      </c>
      <c r="Q290">
        <f t="shared" si="198"/>
        <v>0</v>
      </c>
      <c r="R290">
        <f t="shared" si="199"/>
        <v>0</v>
      </c>
      <c r="S290">
        <f t="shared" si="200"/>
        <v>0</v>
      </c>
      <c r="T290">
        <f t="shared" si="201"/>
        <v>50000</v>
      </c>
      <c r="U290">
        <f t="shared" si="202"/>
        <v>0</v>
      </c>
      <c r="V290">
        <f t="shared" si="203"/>
        <v>0</v>
      </c>
      <c r="W290">
        <f t="shared" si="204"/>
        <v>0</v>
      </c>
      <c r="X290">
        <f t="shared" si="205"/>
        <v>0</v>
      </c>
      <c r="Y290">
        <f t="shared" si="206"/>
        <v>0</v>
      </c>
      <c r="Z290">
        <f t="shared" si="207"/>
        <v>0</v>
      </c>
      <c r="AA290">
        <f t="shared" si="208"/>
        <v>0</v>
      </c>
      <c r="AB290">
        <f t="shared" si="209"/>
        <v>0</v>
      </c>
      <c r="AC290">
        <f t="shared" si="210"/>
        <v>0</v>
      </c>
      <c r="AD290">
        <f t="shared" si="211"/>
        <v>0</v>
      </c>
      <c r="AE290">
        <f t="shared" si="212"/>
        <v>0</v>
      </c>
      <c r="AF290">
        <f t="shared" si="213"/>
        <v>0</v>
      </c>
      <c r="AG290">
        <f t="shared" si="214"/>
        <v>0</v>
      </c>
      <c r="AH290">
        <f t="shared" si="215"/>
        <v>0</v>
      </c>
      <c r="AI290">
        <f t="shared" si="216"/>
        <v>0</v>
      </c>
      <c r="AJ290">
        <f t="shared" si="217"/>
        <v>0</v>
      </c>
      <c r="AK290">
        <f t="shared" si="218"/>
        <v>0</v>
      </c>
      <c r="AL290">
        <f t="shared" si="219"/>
        <v>0</v>
      </c>
      <c r="AM290">
        <f t="shared" si="220"/>
        <v>0</v>
      </c>
      <c r="AN290">
        <f t="shared" si="221"/>
        <v>0</v>
      </c>
      <c r="AO290">
        <f t="shared" si="222"/>
        <v>0</v>
      </c>
      <c r="AP290">
        <f t="shared" si="223"/>
        <v>0</v>
      </c>
      <c r="AQ290">
        <f t="shared" si="224"/>
        <v>0</v>
      </c>
      <c r="AR290">
        <f t="shared" si="225"/>
        <v>0</v>
      </c>
      <c r="AS290">
        <f t="shared" si="226"/>
        <v>0</v>
      </c>
      <c r="AT290">
        <f t="shared" si="227"/>
        <v>0</v>
      </c>
    </row>
    <row r="291" spans="2:46" ht="30">
      <c r="B291" s="1" t="s">
        <v>331</v>
      </c>
      <c r="C291" s="18">
        <v>46897</v>
      </c>
      <c r="D291" s="3">
        <v>46897</v>
      </c>
      <c r="E291" s="1" t="s">
        <v>205</v>
      </c>
      <c r="F291" s="1">
        <v>3</v>
      </c>
      <c r="G291" t="s">
        <v>877</v>
      </c>
      <c r="H291" t="s">
        <v>878</v>
      </c>
      <c r="I291" t="s">
        <v>177</v>
      </c>
      <c r="J291">
        <f t="shared" si="193"/>
        <v>0</v>
      </c>
      <c r="K291">
        <f t="shared" si="194"/>
        <v>0</v>
      </c>
      <c r="N291">
        <f t="shared" si="195"/>
        <v>0</v>
      </c>
      <c r="O291">
        <f t="shared" si="196"/>
        <v>0</v>
      </c>
      <c r="P291">
        <f t="shared" si="197"/>
        <v>46897</v>
      </c>
      <c r="Q291">
        <f t="shared" si="198"/>
        <v>1</v>
      </c>
      <c r="R291">
        <f t="shared" si="199"/>
        <v>0</v>
      </c>
      <c r="S291">
        <f t="shared" si="200"/>
        <v>0</v>
      </c>
      <c r="T291">
        <f t="shared" si="201"/>
        <v>0</v>
      </c>
      <c r="U291">
        <f t="shared" si="202"/>
        <v>0</v>
      </c>
      <c r="V291">
        <f t="shared" si="203"/>
        <v>0</v>
      </c>
      <c r="W291">
        <f t="shared" si="204"/>
        <v>0</v>
      </c>
      <c r="X291">
        <f t="shared" si="205"/>
        <v>0</v>
      </c>
      <c r="Y291">
        <f t="shared" si="206"/>
        <v>0</v>
      </c>
      <c r="Z291">
        <f t="shared" si="207"/>
        <v>0</v>
      </c>
      <c r="AA291">
        <f t="shared" si="208"/>
        <v>0</v>
      </c>
      <c r="AB291">
        <f t="shared" si="209"/>
        <v>0</v>
      </c>
      <c r="AC291">
        <f t="shared" si="210"/>
        <v>46897</v>
      </c>
      <c r="AD291">
        <f t="shared" si="211"/>
        <v>0</v>
      </c>
      <c r="AE291">
        <f t="shared" si="212"/>
        <v>0</v>
      </c>
      <c r="AF291">
        <f t="shared" si="213"/>
        <v>0</v>
      </c>
      <c r="AG291">
        <f t="shared" si="214"/>
        <v>0</v>
      </c>
      <c r="AH291">
        <f t="shared" si="215"/>
        <v>0</v>
      </c>
      <c r="AI291">
        <f t="shared" si="216"/>
        <v>0</v>
      </c>
      <c r="AJ291">
        <f t="shared" si="217"/>
        <v>0</v>
      </c>
      <c r="AK291">
        <f t="shared" si="218"/>
        <v>0</v>
      </c>
      <c r="AL291">
        <f t="shared" si="219"/>
        <v>0</v>
      </c>
      <c r="AM291">
        <f t="shared" si="220"/>
        <v>0</v>
      </c>
      <c r="AN291">
        <f t="shared" si="221"/>
        <v>0</v>
      </c>
      <c r="AO291">
        <f t="shared" si="222"/>
        <v>0</v>
      </c>
      <c r="AP291">
        <f t="shared" si="223"/>
        <v>0</v>
      </c>
      <c r="AQ291">
        <f t="shared" si="224"/>
        <v>0</v>
      </c>
      <c r="AR291">
        <f t="shared" si="225"/>
        <v>0</v>
      </c>
      <c r="AS291">
        <f t="shared" si="226"/>
        <v>0</v>
      </c>
      <c r="AT291">
        <f t="shared" si="227"/>
        <v>0</v>
      </c>
    </row>
    <row r="292" spans="2:46">
      <c r="B292" s="1" t="s">
        <v>332</v>
      </c>
      <c r="C292" s="18">
        <v>491260</v>
      </c>
      <c r="D292" s="3">
        <v>491260</v>
      </c>
      <c r="E292" s="1" t="s">
        <v>205</v>
      </c>
      <c r="F292" s="1">
        <v>3</v>
      </c>
      <c r="G292" t="s">
        <v>892</v>
      </c>
      <c r="H292" t="s">
        <v>893</v>
      </c>
      <c r="I292" t="s">
        <v>866</v>
      </c>
      <c r="J292">
        <f t="shared" si="193"/>
        <v>491260</v>
      </c>
      <c r="K292">
        <f t="shared" si="194"/>
        <v>1</v>
      </c>
      <c r="N292">
        <f t="shared" si="195"/>
        <v>0</v>
      </c>
      <c r="O292">
        <f t="shared" si="196"/>
        <v>0</v>
      </c>
      <c r="P292">
        <f t="shared" si="197"/>
        <v>0</v>
      </c>
      <c r="Q292">
        <f t="shared" si="198"/>
        <v>0</v>
      </c>
      <c r="R292">
        <f t="shared" si="199"/>
        <v>0</v>
      </c>
      <c r="S292">
        <f t="shared" si="200"/>
        <v>0</v>
      </c>
      <c r="T292">
        <f t="shared" si="201"/>
        <v>0</v>
      </c>
      <c r="U292">
        <f t="shared" si="202"/>
        <v>0</v>
      </c>
      <c r="V292">
        <f t="shared" si="203"/>
        <v>0</v>
      </c>
      <c r="W292">
        <f t="shared" si="204"/>
        <v>0</v>
      </c>
      <c r="X292">
        <f t="shared" si="205"/>
        <v>0</v>
      </c>
      <c r="Y292">
        <f t="shared" si="206"/>
        <v>0</v>
      </c>
      <c r="Z292">
        <f t="shared" si="207"/>
        <v>0</v>
      </c>
      <c r="AA292">
        <f t="shared" si="208"/>
        <v>0</v>
      </c>
      <c r="AB292">
        <f t="shared" si="209"/>
        <v>0</v>
      </c>
      <c r="AC292">
        <f t="shared" si="210"/>
        <v>0</v>
      </c>
      <c r="AD292">
        <f t="shared" si="211"/>
        <v>0</v>
      </c>
      <c r="AE292">
        <f t="shared" si="212"/>
        <v>491260</v>
      </c>
      <c r="AF292">
        <f t="shared" si="213"/>
        <v>0</v>
      </c>
      <c r="AG292">
        <f t="shared" si="214"/>
        <v>0</v>
      </c>
      <c r="AH292">
        <f t="shared" si="215"/>
        <v>0</v>
      </c>
      <c r="AI292">
        <f t="shared" si="216"/>
        <v>0</v>
      </c>
      <c r="AJ292">
        <f t="shared" si="217"/>
        <v>0</v>
      </c>
      <c r="AK292">
        <f t="shared" si="218"/>
        <v>0</v>
      </c>
      <c r="AL292">
        <f t="shared" si="219"/>
        <v>0</v>
      </c>
      <c r="AM292">
        <f t="shared" si="220"/>
        <v>0</v>
      </c>
      <c r="AN292">
        <f t="shared" si="221"/>
        <v>0</v>
      </c>
      <c r="AO292">
        <f t="shared" si="222"/>
        <v>0</v>
      </c>
      <c r="AP292">
        <f t="shared" si="223"/>
        <v>0</v>
      </c>
      <c r="AQ292">
        <f t="shared" si="224"/>
        <v>0</v>
      </c>
      <c r="AR292">
        <f t="shared" si="225"/>
        <v>0</v>
      </c>
      <c r="AS292">
        <f t="shared" si="226"/>
        <v>0</v>
      </c>
      <c r="AT292">
        <f t="shared" si="227"/>
        <v>0</v>
      </c>
    </row>
    <row r="293" spans="2:46">
      <c r="B293" s="1" t="s">
        <v>333</v>
      </c>
      <c r="C293" s="18">
        <v>151868</v>
      </c>
      <c r="D293" s="3">
        <v>151868</v>
      </c>
      <c r="E293" s="1" t="s">
        <v>205</v>
      </c>
      <c r="F293" s="1">
        <v>3</v>
      </c>
      <c r="G293" t="s">
        <v>871</v>
      </c>
      <c r="H293" t="s">
        <v>872</v>
      </c>
      <c r="I293" t="s">
        <v>866</v>
      </c>
      <c r="J293">
        <f t="shared" si="193"/>
        <v>151868</v>
      </c>
      <c r="K293">
        <f t="shared" si="194"/>
        <v>1</v>
      </c>
      <c r="N293">
        <f t="shared" si="195"/>
        <v>0</v>
      </c>
      <c r="O293">
        <f t="shared" si="196"/>
        <v>0</v>
      </c>
      <c r="P293">
        <f t="shared" si="197"/>
        <v>0</v>
      </c>
      <c r="Q293">
        <f t="shared" si="198"/>
        <v>0</v>
      </c>
      <c r="R293">
        <f t="shared" si="199"/>
        <v>0</v>
      </c>
      <c r="S293">
        <f t="shared" si="200"/>
        <v>0</v>
      </c>
      <c r="T293">
        <f t="shared" si="201"/>
        <v>0</v>
      </c>
      <c r="U293">
        <f t="shared" si="202"/>
        <v>0</v>
      </c>
      <c r="V293">
        <f t="shared" si="203"/>
        <v>0</v>
      </c>
      <c r="W293">
        <f t="shared" si="204"/>
        <v>0</v>
      </c>
      <c r="X293">
        <f t="shared" si="205"/>
        <v>0</v>
      </c>
      <c r="Y293">
        <f t="shared" si="206"/>
        <v>0</v>
      </c>
      <c r="Z293">
        <f t="shared" si="207"/>
        <v>0</v>
      </c>
      <c r="AA293">
        <f t="shared" si="208"/>
        <v>0</v>
      </c>
      <c r="AB293">
        <f t="shared" si="209"/>
        <v>0</v>
      </c>
      <c r="AC293">
        <f t="shared" si="210"/>
        <v>0</v>
      </c>
      <c r="AD293">
        <f t="shared" si="211"/>
        <v>0</v>
      </c>
      <c r="AE293">
        <f t="shared" si="212"/>
        <v>0</v>
      </c>
      <c r="AF293">
        <f t="shared" si="213"/>
        <v>151868</v>
      </c>
      <c r="AG293">
        <f t="shared" si="214"/>
        <v>0</v>
      </c>
      <c r="AH293">
        <f t="shared" si="215"/>
        <v>0</v>
      </c>
      <c r="AI293">
        <f t="shared" si="216"/>
        <v>0</v>
      </c>
      <c r="AJ293">
        <f t="shared" si="217"/>
        <v>0</v>
      </c>
      <c r="AK293">
        <f t="shared" si="218"/>
        <v>0</v>
      </c>
      <c r="AL293">
        <f t="shared" si="219"/>
        <v>0</v>
      </c>
      <c r="AM293">
        <f t="shared" si="220"/>
        <v>0</v>
      </c>
      <c r="AN293">
        <f t="shared" si="221"/>
        <v>0</v>
      </c>
      <c r="AO293">
        <f t="shared" si="222"/>
        <v>0</v>
      </c>
      <c r="AP293">
        <f t="shared" si="223"/>
        <v>0</v>
      </c>
      <c r="AQ293">
        <f t="shared" si="224"/>
        <v>0</v>
      </c>
      <c r="AR293">
        <f t="shared" si="225"/>
        <v>0</v>
      </c>
      <c r="AS293">
        <f t="shared" si="226"/>
        <v>0</v>
      </c>
      <c r="AT293">
        <f t="shared" si="227"/>
        <v>0</v>
      </c>
    </row>
    <row r="294" spans="2:46" ht="30">
      <c r="B294" s="1" t="s">
        <v>334</v>
      </c>
      <c r="C294" s="18">
        <v>45000</v>
      </c>
      <c r="D294" s="3">
        <v>45000</v>
      </c>
      <c r="E294" s="1" t="s">
        <v>205</v>
      </c>
      <c r="F294" s="1">
        <v>3</v>
      </c>
      <c r="G294" t="s">
        <v>890</v>
      </c>
      <c r="H294" t="s">
        <v>891</v>
      </c>
      <c r="I294" t="s">
        <v>866</v>
      </c>
      <c r="J294">
        <f t="shared" si="193"/>
        <v>45000</v>
      </c>
      <c r="K294">
        <f t="shared" si="194"/>
        <v>1</v>
      </c>
      <c r="N294">
        <f t="shared" si="195"/>
        <v>0</v>
      </c>
      <c r="O294">
        <f t="shared" si="196"/>
        <v>0</v>
      </c>
      <c r="P294">
        <f t="shared" si="197"/>
        <v>0</v>
      </c>
      <c r="Q294">
        <f t="shared" si="198"/>
        <v>0</v>
      </c>
      <c r="R294">
        <f t="shared" si="199"/>
        <v>0</v>
      </c>
      <c r="S294">
        <f t="shared" si="200"/>
        <v>0</v>
      </c>
      <c r="T294">
        <f t="shared" si="201"/>
        <v>0</v>
      </c>
      <c r="U294">
        <f t="shared" si="202"/>
        <v>45000</v>
      </c>
      <c r="V294">
        <f t="shared" si="203"/>
        <v>0</v>
      </c>
      <c r="W294">
        <f t="shared" si="204"/>
        <v>0</v>
      </c>
      <c r="X294">
        <f t="shared" si="205"/>
        <v>0</v>
      </c>
      <c r="Y294">
        <f t="shared" si="206"/>
        <v>0</v>
      </c>
      <c r="Z294">
        <f t="shared" si="207"/>
        <v>0</v>
      </c>
      <c r="AA294">
        <f t="shared" si="208"/>
        <v>0</v>
      </c>
      <c r="AB294">
        <f t="shared" si="209"/>
        <v>0</v>
      </c>
      <c r="AC294">
        <f t="shared" si="210"/>
        <v>0</v>
      </c>
      <c r="AD294">
        <f t="shared" si="211"/>
        <v>0</v>
      </c>
      <c r="AE294">
        <f t="shared" si="212"/>
        <v>0</v>
      </c>
      <c r="AF294">
        <f t="shared" si="213"/>
        <v>0</v>
      </c>
      <c r="AG294">
        <f t="shared" si="214"/>
        <v>0</v>
      </c>
      <c r="AH294">
        <f t="shared" si="215"/>
        <v>0</v>
      </c>
      <c r="AI294">
        <f t="shared" si="216"/>
        <v>0</v>
      </c>
      <c r="AJ294">
        <f t="shared" si="217"/>
        <v>0</v>
      </c>
      <c r="AK294">
        <f t="shared" si="218"/>
        <v>0</v>
      </c>
      <c r="AL294">
        <f t="shared" si="219"/>
        <v>0</v>
      </c>
      <c r="AM294">
        <f t="shared" si="220"/>
        <v>0</v>
      </c>
      <c r="AN294">
        <f t="shared" si="221"/>
        <v>0</v>
      </c>
      <c r="AO294">
        <f t="shared" si="222"/>
        <v>0</v>
      </c>
      <c r="AP294">
        <f t="shared" si="223"/>
        <v>0</v>
      </c>
      <c r="AQ294">
        <f t="shared" si="224"/>
        <v>0</v>
      </c>
      <c r="AR294">
        <f t="shared" si="225"/>
        <v>0</v>
      </c>
      <c r="AS294">
        <f t="shared" si="226"/>
        <v>0</v>
      </c>
      <c r="AT294">
        <f t="shared" si="227"/>
        <v>0</v>
      </c>
    </row>
    <row r="295" spans="2:46">
      <c r="B295" s="1" t="s">
        <v>335</v>
      </c>
      <c r="C295" s="18">
        <v>199982</v>
      </c>
      <c r="D295" s="3">
        <v>199982</v>
      </c>
      <c r="E295" s="1" t="s">
        <v>205</v>
      </c>
      <c r="F295" s="1">
        <v>3</v>
      </c>
      <c r="G295" t="s">
        <v>888</v>
      </c>
      <c r="H295" t="s">
        <v>889</v>
      </c>
      <c r="I295" t="s">
        <v>177</v>
      </c>
      <c r="J295">
        <f t="shared" si="193"/>
        <v>0</v>
      </c>
      <c r="K295">
        <f t="shared" si="194"/>
        <v>0</v>
      </c>
      <c r="N295">
        <f t="shared" si="195"/>
        <v>0</v>
      </c>
      <c r="O295">
        <f t="shared" si="196"/>
        <v>0</v>
      </c>
      <c r="P295">
        <f t="shared" si="197"/>
        <v>199982</v>
      </c>
      <c r="Q295">
        <f t="shared" si="198"/>
        <v>1</v>
      </c>
      <c r="R295">
        <f t="shared" si="199"/>
        <v>0</v>
      </c>
      <c r="S295">
        <f t="shared" si="200"/>
        <v>0</v>
      </c>
      <c r="T295">
        <f t="shared" si="201"/>
        <v>0</v>
      </c>
      <c r="U295">
        <f t="shared" si="202"/>
        <v>0</v>
      </c>
      <c r="V295">
        <f t="shared" si="203"/>
        <v>0</v>
      </c>
      <c r="W295">
        <f t="shared" si="204"/>
        <v>0</v>
      </c>
      <c r="X295">
        <f t="shared" si="205"/>
        <v>0</v>
      </c>
      <c r="Y295">
        <f t="shared" si="206"/>
        <v>0</v>
      </c>
      <c r="Z295">
        <f t="shared" si="207"/>
        <v>0</v>
      </c>
      <c r="AA295">
        <f t="shared" si="208"/>
        <v>0</v>
      </c>
      <c r="AB295">
        <f t="shared" si="209"/>
        <v>199982</v>
      </c>
      <c r="AC295">
        <f t="shared" si="210"/>
        <v>0</v>
      </c>
      <c r="AD295">
        <f t="shared" si="211"/>
        <v>0</v>
      </c>
      <c r="AE295">
        <f t="shared" si="212"/>
        <v>0</v>
      </c>
      <c r="AF295">
        <f t="shared" si="213"/>
        <v>0</v>
      </c>
      <c r="AG295">
        <f t="shared" si="214"/>
        <v>0</v>
      </c>
      <c r="AH295">
        <f t="shared" si="215"/>
        <v>0</v>
      </c>
      <c r="AI295">
        <f t="shared" si="216"/>
        <v>0</v>
      </c>
      <c r="AJ295">
        <f t="shared" si="217"/>
        <v>0</v>
      </c>
      <c r="AK295">
        <f t="shared" si="218"/>
        <v>0</v>
      </c>
      <c r="AL295">
        <f t="shared" si="219"/>
        <v>0</v>
      </c>
      <c r="AM295">
        <f t="shared" si="220"/>
        <v>0</v>
      </c>
      <c r="AN295">
        <f t="shared" si="221"/>
        <v>0</v>
      </c>
      <c r="AO295">
        <f t="shared" si="222"/>
        <v>0</v>
      </c>
      <c r="AP295">
        <f t="shared" si="223"/>
        <v>0</v>
      </c>
      <c r="AQ295">
        <f t="shared" si="224"/>
        <v>0</v>
      </c>
      <c r="AR295">
        <f t="shared" si="225"/>
        <v>0</v>
      </c>
      <c r="AS295">
        <f t="shared" si="226"/>
        <v>0</v>
      </c>
      <c r="AT295">
        <f t="shared" si="227"/>
        <v>0</v>
      </c>
    </row>
    <row r="296" spans="2:46" ht="30">
      <c r="B296" s="1" t="s">
        <v>336</v>
      </c>
      <c r="C296" s="18">
        <v>27000</v>
      </c>
      <c r="D296" s="3">
        <v>27000</v>
      </c>
      <c r="E296" s="1" t="s">
        <v>205</v>
      </c>
      <c r="F296" s="1">
        <v>3</v>
      </c>
      <c r="G296" t="s">
        <v>886</v>
      </c>
      <c r="H296" t="s">
        <v>887</v>
      </c>
      <c r="I296" t="s">
        <v>866</v>
      </c>
      <c r="J296">
        <f t="shared" si="193"/>
        <v>27000</v>
      </c>
      <c r="K296">
        <f t="shared" si="194"/>
        <v>1</v>
      </c>
      <c r="N296">
        <f t="shared" si="195"/>
        <v>0</v>
      </c>
      <c r="O296">
        <f t="shared" si="196"/>
        <v>0</v>
      </c>
      <c r="P296">
        <f t="shared" si="197"/>
        <v>0</v>
      </c>
      <c r="Q296">
        <f t="shared" si="198"/>
        <v>0</v>
      </c>
      <c r="R296">
        <f t="shared" si="199"/>
        <v>0</v>
      </c>
      <c r="S296">
        <f t="shared" si="200"/>
        <v>0</v>
      </c>
      <c r="T296">
        <f t="shared" si="201"/>
        <v>0</v>
      </c>
      <c r="U296">
        <f t="shared" si="202"/>
        <v>0</v>
      </c>
      <c r="V296">
        <f t="shared" si="203"/>
        <v>0</v>
      </c>
      <c r="W296">
        <f t="shared" si="204"/>
        <v>0</v>
      </c>
      <c r="X296">
        <f t="shared" si="205"/>
        <v>0</v>
      </c>
      <c r="Y296">
        <f t="shared" si="206"/>
        <v>0</v>
      </c>
      <c r="Z296">
        <f t="shared" si="207"/>
        <v>0</v>
      </c>
      <c r="AA296">
        <f t="shared" si="208"/>
        <v>0</v>
      </c>
      <c r="AB296">
        <f t="shared" si="209"/>
        <v>0</v>
      </c>
      <c r="AC296">
        <f t="shared" si="210"/>
        <v>0</v>
      </c>
      <c r="AD296">
        <f t="shared" si="211"/>
        <v>0</v>
      </c>
      <c r="AE296">
        <f t="shared" si="212"/>
        <v>0</v>
      </c>
      <c r="AF296">
        <f t="shared" si="213"/>
        <v>0</v>
      </c>
      <c r="AG296">
        <f t="shared" si="214"/>
        <v>0</v>
      </c>
      <c r="AH296">
        <f t="shared" si="215"/>
        <v>0</v>
      </c>
      <c r="AI296">
        <f t="shared" si="216"/>
        <v>0</v>
      </c>
      <c r="AJ296">
        <f t="shared" si="217"/>
        <v>0</v>
      </c>
      <c r="AK296">
        <f t="shared" si="218"/>
        <v>0</v>
      </c>
      <c r="AL296">
        <f t="shared" si="219"/>
        <v>27000</v>
      </c>
      <c r="AM296">
        <f t="shared" si="220"/>
        <v>0</v>
      </c>
      <c r="AN296">
        <f t="shared" si="221"/>
        <v>0</v>
      </c>
      <c r="AO296">
        <f t="shared" si="222"/>
        <v>0</v>
      </c>
      <c r="AP296">
        <f t="shared" si="223"/>
        <v>0</v>
      </c>
      <c r="AQ296">
        <f t="shared" si="224"/>
        <v>0</v>
      </c>
      <c r="AR296">
        <f t="shared" si="225"/>
        <v>0</v>
      </c>
      <c r="AS296">
        <f t="shared" si="226"/>
        <v>0</v>
      </c>
      <c r="AT296">
        <f t="shared" si="227"/>
        <v>0</v>
      </c>
    </row>
    <row r="297" spans="2:46">
      <c r="B297" s="1" t="s">
        <v>337</v>
      </c>
      <c r="C297" s="18">
        <v>50000</v>
      </c>
      <c r="D297" s="3">
        <v>50000</v>
      </c>
      <c r="E297" s="1" t="s">
        <v>205</v>
      </c>
      <c r="F297" s="1">
        <v>3</v>
      </c>
      <c r="G297" t="s">
        <v>884</v>
      </c>
      <c r="H297" t="s">
        <v>885</v>
      </c>
      <c r="I297" t="s">
        <v>866</v>
      </c>
      <c r="J297">
        <f t="shared" si="193"/>
        <v>50000</v>
      </c>
      <c r="K297">
        <f t="shared" si="194"/>
        <v>1</v>
      </c>
      <c r="N297">
        <f t="shared" si="195"/>
        <v>0</v>
      </c>
      <c r="O297">
        <f t="shared" si="196"/>
        <v>0</v>
      </c>
      <c r="P297">
        <f t="shared" si="197"/>
        <v>0</v>
      </c>
      <c r="Q297">
        <f t="shared" si="198"/>
        <v>0</v>
      </c>
      <c r="R297">
        <f t="shared" si="199"/>
        <v>0</v>
      </c>
      <c r="S297">
        <f t="shared" si="200"/>
        <v>0</v>
      </c>
      <c r="T297">
        <f t="shared" si="201"/>
        <v>0</v>
      </c>
      <c r="U297">
        <f t="shared" si="202"/>
        <v>0</v>
      </c>
      <c r="V297">
        <f t="shared" si="203"/>
        <v>0</v>
      </c>
      <c r="W297">
        <f t="shared" si="204"/>
        <v>0</v>
      </c>
      <c r="X297">
        <f t="shared" si="205"/>
        <v>0</v>
      </c>
      <c r="Y297">
        <f t="shared" si="206"/>
        <v>0</v>
      </c>
      <c r="Z297">
        <f t="shared" si="207"/>
        <v>0</v>
      </c>
      <c r="AA297">
        <f t="shared" si="208"/>
        <v>0</v>
      </c>
      <c r="AB297">
        <f t="shared" si="209"/>
        <v>0</v>
      </c>
      <c r="AC297">
        <f t="shared" si="210"/>
        <v>0</v>
      </c>
      <c r="AD297">
        <f t="shared" si="211"/>
        <v>50000</v>
      </c>
      <c r="AE297">
        <f t="shared" si="212"/>
        <v>0</v>
      </c>
      <c r="AF297">
        <f t="shared" si="213"/>
        <v>0</v>
      </c>
      <c r="AG297">
        <f t="shared" si="214"/>
        <v>0</v>
      </c>
      <c r="AH297">
        <f t="shared" si="215"/>
        <v>0</v>
      </c>
      <c r="AI297">
        <f t="shared" si="216"/>
        <v>0</v>
      </c>
      <c r="AJ297">
        <f t="shared" si="217"/>
        <v>0</v>
      </c>
      <c r="AK297">
        <f t="shared" si="218"/>
        <v>0</v>
      </c>
      <c r="AL297">
        <f t="shared" si="219"/>
        <v>0</v>
      </c>
      <c r="AM297">
        <f t="shared" si="220"/>
        <v>0</v>
      </c>
      <c r="AN297">
        <f t="shared" si="221"/>
        <v>0</v>
      </c>
      <c r="AO297">
        <f t="shared" si="222"/>
        <v>0</v>
      </c>
      <c r="AP297">
        <f t="shared" si="223"/>
        <v>0</v>
      </c>
      <c r="AQ297">
        <f t="shared" si="224"/>
        <v>0</v>
      </c>
      <c r="AR297">
        <f t="shared" si="225"/>
        <v>0</v>
      </c>
      <c r="AS297">
        <f t="shared" si="226"/>
        <v>0</v>
      </c>
      <c r="AT297">
        <f t="shared" si="227"/>
        <v>0</v>
      </c>
    </row>
    <row r="298" spans="2:46">
      <c r="B298" s="1" t="s">
        <v>338</v>
      </c>
      <c r="C298" s="18">
        <v>101584</v>
      </c>
      <c r="D298" s="3">
        <v>101584</v>
      </c>
      <c r="E298" s="1" t="s">
        <v>205</v>
      </c>
      <c r="F298" s="1">
        <v>3</v>
      </c>
      <c r="G298" t="s">
        <v>881</v>
      </c>
      <c r="H298" t="s">
        <v>882</v>
      </c>
      <c r="I298" t="s">
        <v>866</v>
      </c>
      <c r="J298">
        <f t="shared" si="193"/>
        <v>101584</v>
      </c>
      <c r="K298">
        <f t="shared" si="194"/>
        <v>1</v>
      </c>
      <c r="N298">
        <f t="shared" si="195"/>
        <v>0</v>
      </c>
      <c r="O298">
        <f t="shared" si="196"/>
        <v>0</v>
      </c>
      <c r="P298">
        <f t="shared" si="197"/>
        <v>0</v>
      </c>
      <c r="Q298">
        <f t="shared" si="198"/>
        <v>0</v>
      </c>
      <c r="R298">
        <f t="shared" si="199"/>
        <v>0</v>
      </c>
      <c r="S298">
        <f t="shared" si="200"/>
        <v>0</v>
      </c>
      <c r="T298">
        <f t="shared" si="201"/>
        <v>0</v>
      </c>
      <c r="U298">
        <f t="shared" si="202"/>
        <v>0</v>
      </c>
      <c r="V298">
        <f t="shared" si="203"/>
        <v>0</v>
      </c>
      <c r="W298">
        <f t="shared" si="204"/>
        <v>0</v>
      </c>
      <c r="X298">
        <f t="shared" si="205"/>
        <v>0</v>
      </c>
      <c r="Y298">
        <f t="shared" si="206"/>
        <v>0</v>
      </c>
      <c r="Z298">
        <f t="shared" si="207"/>
        <v>0</v>
      </c>
      <c r="AA298">
        <f t="shared" si="208"/>
        <v>0</v>
      </c>
      <c r="AB298">
        <f t="shared" si="209"/>
        <v>0</v>
      </c>
      <c r="AC298">
        <f t="shared" si="210"/>
        <v>0</v>
      </c>
      <c r="AD298">
        <f t="shared" si="211"/>
        <v>0</v>
      </c>
      <c r="AE298">
        <f t="shared" si="212"/>
        <v>0</v>
      </c>
      <c r="AF298">
        <f t="shared" si="213"/>
        <v>0</v>
      </c>
      <c r="AG298">
        <f t="shared" si="214"/>
        <v>0</v>
      </c>
      <c r="AH298">
        <f t="shared" si="215"/>
        <v>0</v>
      </c>
      <c r="AI298">
        <f t="shared" si="216"/>
        <v>0</v>
      </c>
      <c r="AJ298">
        <f t="shared" si="217"/>
        <v>101584</v>
      </c>
      <c r="AK298">
        <f t="shared" si="218"/>
        <v>0</v>
      </c>
      <c r="AL298">
        <f t="shared" si="219"/>
        <v>0</v>
      </c>
      <c r="AM298">
        <f t="shared" si="220"/>
        <v>0</v>
      </c>
      <c r="AN298">
        <f t="shared" si="221"/>
        <v>0</v>
      </c>
      <c r="AO298">
        <f t="shared" si="222"/>
        <v>0</v>
      </c>
      <c r="AP298">
        <f t="shared" si="223"/>
        <v>0</v>
      </c>
      <c r="AQ298">
        <f t="shared" si="224"/>
        <v>0</v>
      </c>
      <c r="AR298">
        <f t="shared" si="225"/>
        <v>0</v>
      </c>
      <c r="AS298">
        <f t="shared" si="226"/>
        <v>0</v>
      </c>
      <c r="AT298">
        <f t="shared" si="227"/>
        <v>0</v>
      </c>
    </row>
    <row r="299" spans="2:46">
      <c r="B299" s="1" t="s">
        <v>339</v>
      </c>
      <c r="C299" s="18">
        <v>92334</v>
      </c>
      <c r="D299" s="3">
        <v>92334</v>
      </c>
      <c r="E299" s="1" t="s">
        <v>205</v>
      </c>
      <c r="F299" s="1">
        <v>3</v>
      </c>
      <c r="G299" t="s">
        <v>879</v>
      </c>
      <c r="H299" t="s">
        <v>880</v>
      </c>
      <c r="I299" t="s">
        <v>866</v>
      </c>
      <c r="J299">
        <f t="shared" si="193"/>
        <v>92334</v>
      </c>
      <c r="K299">
        <f t="shared" si="194"/>
        <v>1</v>
      </c>
      <c r="N299">
        <f t="shared" si="195"/>
        <v>0</v>
      </c>
      <c r="O299">
        <f t="shared" si="196"/>
        <v>0</v>
      </c>
      <c r="P299">
        <f t="shared" si="197"/>
        <v>0</v>
      </c>
      <c r="Q299">
        <f t="shared" si="198"/>
        <v>0</v>
      </c>
      <c r="R299">
        <f t="shared" si="199"/>
        <v>0</v>
      </c>
      <c r="S299">
        <f t="shared" si="200"/>
        <v>0</v>
      </c>
      <c r="T299">
        <f t="shared" si="201"/>
        <v>0</v>
      </c>
      <c r="U299">
        <f t="shared" si="202"/>
        <v>0</v>
      </c>
      <c r="V299">
        <f t="shared" si="203"/>
        <v>0</v>
      </c>
      <c r="W299">
        <f t="shared" si="204"/>
        <v>0</v>
      </c>
      <c r="X299">
        <f t="shared" si="205"/>
        <v>0</v>
      </c>
      <c r="Y299">
        <f t="shared" si="206"/>
        <v>0</v>
      </c>
      <c r="Z299">
        <f t="shared" si="207"/>
        <v>0</v>
      </c>
      <c r="AA299">
        <f t="shared" si="208"/>
        <v>0</v>
      </c>
      <c r="AB299">
        <f t="shared" si="209"/>
        <v>0</v>
      </c>
      <c r="AC299">
        <f t="shared" si="210"/>
        <v>0</v>
      </c>
      <c r="AD299">
        <f t="shared" si="211"/>
        <v>0</v>
      </c>
      <c r="AE299">
        <f t="shared" si="212"/>
        <v>0</v>
      </c>
      <c r="AF299">
        <f t="shared" si="213"/>
        <v>0</v>
      </c>
      <c r="AG299">
        <f t="shared" si="214"/>
        <v>0</v>
      </c>
      <c r="AH299">
        <f t="shared" si="215"/>
        <v>0</v>
      </c>
      <c r="AI299">
        <f t="shared" si="216"/>
        <v>0</v>
      </c>
      <c r="AJ299">
        <f t="shared" si="217"/>
        <v>0</v>
      </c>
      <c r="AK299">
        <f t="shared" si="218"/>
        <v>0</v>
      </c>
      <c r="AL299">
        <f t="shared" si="219"/>
        <v>0</v>
      </c>
      <c r="AM299">
        <f t="shared" si="220"/>
        <v>92334</v>
      </c>
      <c r="AN299">
        <f t="shared" si="221"/>
        <v>0</v>
      </c>
      <c r="AO299">
        <f t="shared" si="222"/>
        <v>0</v>
      </c>
      <c r="AP299">
        <f t="shared" si="223"/>
        <v>0</v>
      </c>
      <c r="AQ299">
        <f t="shared" si="224"/>
        <v>0</v>
      </c>
      <c r="AR299">
        <f t="shared" si="225"/>
        <v>0</v>
      </c>
      <c r="AS299">
        <f t="shared" si="226"/>
        <v>0</v>
      </c>
      <c r="AT299">
        <f t="shared" si="227"/>
        <v>0</v>
      </c>
    </row>
    <row r="300" spans="2:46">
      <c r="B300" s="1" t="s">
        <v>340</v>
      </c>
      <c r="C300" s="18">
        <v>420000</v>
      </c>
      <c r="D300" s="3">
        <v>420000</v>
      </c>
      <c r="E300" s="1" t="s">
        <v>205</v>
      </c>
      <c r="F300" s="1">
        <v>3</v>
      </c>
      <c r="G300" t="s">
        <v>877</v>
      </c>
      <c r="H300" t="s">
        <v>878</v>
      </c>
      <c r="I300" t="s">
        <v>177</v>
      </c>
      <c r="J300">
        <f t="shared" si="193"/>
        <v>0</v>
      </c>
      <c r="K300">
        <f t="shared" si="194"/>
        <v>0</v>
      </c>
      <c r="N300">
        <f t="shared" si="195"/>
        <v>0</v>
      </c>
      <c r="O300">
        <f t="shared" si="196"/>
        <v>0</v>
      </c>
      <c r="P300">
        <f t="shared" si="197"/>
        <v>420000</v>
      </c>
      <c r="Q300">
        <f t="shared" si="198"/>
        <v>1</v>
      </c>
      <c r="R300">
        <f t="shared" si="199"/>
        <v>0</v>
      </c>
      <c r="S300">
        <f t="shared" si="200"/>
        <v>0</v>
      </c>
      <c r="T300">
        <f t="shared" si="201"/>
        <v>0</v>
      </c>
      <c r="U300">
        <f t="shared" si="202"/>
        <v>0</v>
      </c>
      <c r="V300">
        <f t="shared" si="203"/>
        <v>0</v>
      </c>
      <c r="W300">
        <f t="shared" si="204"/>
        <v>0</v>
      </c>
      <c r="X300">
        <f t="shared" si="205"/>
        <v>0</v>
      </c>
      <c r="Y300">
        <f t="shared" si="206"/>
        <v>0</v>
      </c>
      <c r="Z300">
        <f t="shared" si="207"/>
        <v>0</v>
      </c>
      <c r="AA300">
        <f t="shared" si="208"/>
        <v>0</v>
      </c>
      <c r="AB300">
        <f t="shared" si="209"/>
        <v>0</v>
      </c>
      <c r="AC300">
        <f t="shared" si="210"/>
        <v>420000</v>
      </c>
      <c r="AD300">
        <f t="shared" si="211"/>
        <v>0</v>
      </c>
      <c r="AE300">
        <f t="shared" si="212"/>
        <v>0</v>
      </c>
      <c r="AF300">
        <f t="shared" si="213"/>
        <v>0</v>
      </c>
      <c r="AG300">
        <f t="shared" si="214"/>
        <v>0</v>
      </c>
      <c r="AH300">
        <f t="shared" si="215"/>
        <v>0</v>
      </c>
      <c r="AI300">
        <f t="shared" si="216"/>
        <v>0</v>
      </c>
      <c r="AJ300">
        <f t="shared" si="217"/>
        <v>0</v>
      </c>
      <c r="AK300">
        <f t="shared" si="218"/>
        <v>0</v>
      </c>
      <c r="AL300">
        <f t="shared" si="219"/>
        <v>0</v>
      </c>
      <c r="AM300">
        <f t="shared" si="220"/>
        <v>0</v>
      </c>
      <c r="AN300">
        <f t="shared" si="221"/>
        <v>0</v>
      </c>
      <c r="AO300">
        <f t="shared" si="222"/>
        <v>0</v>
      </c>
      <c r="AP300">
        <f t="shared" si="223"/>
        <v>0</v>
      </c>
      <c r="AQ300">
        <f t="shared" si="224"/>
        <v>0</v>
      </c>
      <c r="AR300">
        <f t="shared" si="225"/>
        <v>0</v>
      </c>
      <c r="AS300">
        <f t="shared" si="226"/>
        <v>0</v>
      </c>
      <c r="AT300">
        <f t="shared" si="227"/>
        <v>0</v>
      </c>
    </row>
    <row r="301" spans="2:46">
      <c r="B301" s="1" t="s">
        <v>341</v>
      </c>
      <c r="C301" s="18">
        <v>44840</v>
      </c>
      <c r="D301" s="3">
        <v>44840</v>
      </c>
      <c r="E301" s="1" t="s">
        <v>205</v>
      </c>
      <c r="F301" s="1">
        <v>3</v>
      </c>
      <c r="G301" t="s">
        <v>875</v>
      </c>
      <c r="H301" t="s">
        <v>876</v>
      </c>
      <c r="I301" t="s">
        <v>866</v>
      </c>
      <c r="J301">
        <f t="shared" si="193"/>
        <v>44840</v>
      </c>
      <c r="K301">
        <f t="shared" si="194"/>
        <v>1</v>
      </c>
      <c r="N301">
        <f t="shared" si="195"/>
        <v>0</v>
      </c>
      <c r="O301">
        <f t="shared" si="196"/>
        <v>0</v>
      </c>
      <c r="P301">
        <f t="shared" si="197"/>
        <v>0</v>
      </c>
      <c r="Q301">
        <f t="shared" si="198"/>
        <v>0</v>
      </c>
      <c r="R301">
        <f t="shared" si="199"/>
        <v>0</v>
      </c>
      <c r="S301">
        <f t="shared" si="200"/>
        <v>0</v>
      </c>
      <c r="T301">
        <f t="shared" si="201"/>
        <v>0</v>
      </c>
      <c r="U301">
        <f t="shared" si="202"/>
        <v>0</v>
      </c>
      <c r="V301">
        <f t="shared" si="203"/>
        <v>44840</v>
      </c>
      <c r="W301">
        <f t="shared" si="204"/>
        <v>0</v>
      </c>
      <c r="X301">
        <f t="shared" si="205"/>
        <v>0</v>
      </c>
      <c r="Y301">
        <f t="shared" si="206"/>
        <v>0</v>
      </c>
      <c r="Z301">
        <f t="shared" si="207"/>
        <v>0</v>
      </c>
      <c r="AA301">
        <f t="shared" si="208"/>
        <v>0</v>
      </c>
      <c r="AB301">
        <f t="shared" si="209"/>
        <v>0</v>
      </c>
      <c r="AC301">
        <f t="shared" si="210"/>
        <v>0</v>
      </c>
      <c r="AD301">
        <f t="shared" si="211"/>
        <v>0</v>
      </c>
      <c r="AE301">
        <f t="shared" si="212"/>
        <v>0</v>
      </c>
      <c r="AF301">
        <f t="shared" si="213"/>
        <v>0</v>
      </c>
      <c r="AG301">
        <f t="shared" si="214"/>
        <v>0</v>
      </c>
      <c r="AH301">
        <f t="shared" si="215"/>
        <v>0</v>
      </c>
      <c r="AI301">
        <f t="shared" si="216"/>
        <v>0</v>
      </c>
      <c r="AJ301">
        <f t="shared" si="217"/>
        <v>0</v>
      </c>
      <c r="AK301">
        <f t="shared" si="218"/>
        <v>0</v>
      </c>
      <c r="AL301">
        <f t="shared" si="219"/>
        <v>0</v>
      </c>
      <c r="AM301">
        <f t="shared" si="220"/>
        <v>0</v>
      </c>
      <c r="AN301">
        <f t="shared" si="221"/>
        <v>0</v>
      </c>
      <c r="AO301">
        <f t="shared" si="222"/>
        <v>0</v>
      </c>
      <c r="AP301">
        <f t="shared" si="223"/>
        <v>0</v>
      </c>
      <c r="AQ301">
        <f t="shared" si="224"/>
        <v>0</v>
      </c>
      <c r="AR301">
        <f t="shared" si="225"/>
        <v>0</v>
      </c>
      <c r="AS301">
        <f t="shared" si="226"/>
        <v>0</v>
      </c>
      <c r="AT301">
        <f t="shared" si="227"/>
        <v>0</v>
      </c>
    </row>
    <row r="302" spans="2:46">
      <c r="B302" s="1" t="s">
        <v>342</v>
      </c>
      <c r="C302" s="18">
        <v>135949</v>
      </c>
      <c r="D302" s="3">
        <v>135949</v>
      </c>
      <c r="E302" s="1" t="s">
        <v>205</v>
      </c>
      <c r="F302" s="1">
        <v>3</v>
      </c>
      <c r="G302" t="s">
        <v>873</v>
      </c>
      <c r="H302" t="s">
        <v>874</v>
      </c>
      <c r="I302" t="s">
        <v>177</v>
      </c>
      <c r="J302">
        <f t="shared" si="193"/>
        <v>0</v>
      </c>
      <c r="K302">
        <f t="shared" si="194"/>
        <v>0</v>
      </c>
      <c r="N302">
        <f t="shared" si="195"/>
        <v>0</v>
      </c>
      <c r="O302">
        <f t="shared" si="196"/>
        <v>0</v>
      </c>
      <c r="P302">
        <f t="shared" si="197"/>
        <v>135949</v>
      </c>
      <c r="Q302">
        <f t="shared" si="198"/>
        <v>1</v>
      </c>
      <c r="R302">
        <f t="shared" si="199"/>
        <v>0</v>
      </c>
      <c r="S302">
        <f t="shared" si="200"/>
        <v>0</v>
      </c>
      <c r="T302">
        <f t="shared" si="201"/>
        <v>0</v>
      </c>
      <c r="U302">
        <f t="shared" si="202"/>
        <v>0</v>
      </c>
      <c r="V302">
        <f t="shared" si="203"/>
        <v>0</v>
      </c>
      <c r="W302">
        <f t="shared" si="204"/>
        <v>0</v>
      </c>
      <c r="X302">
        <f t="shared" si="205"/>
        <v>0</v>
      </c>
      <c r="Y302">
        <f t="shared" si="206"/>
        <v>0</v>
      </c>
      <c r="Z302">
        <f t="shared" si="207"/>
        <v>0</v>
      </c>
      <c r="AA302">
        <f t="shared" si="208"/>
        <v>0</v>
      </c>
      <c r="AB302">
        <f t="shared" si="209"/>
        <v>0</v>
      </c>
      <c r="AC302">
        <f t="shared" si="210"/>
        <v>0</v>
      </c>
      <c r="AD302">
        <f t="shared" si="211"/>
        <v>0</v>
      </c>
      <c r="AE302">
        <f t="shared" si="212"/>
        <v>0</v>
      </c>
      <c r="AF302">
        <f t="shared" si="213"/>
        <v>0</v>
      </c>
      <c r="AG302">
        <f t="shared" si="214"/>
        <v>0</v>
      </c>
      <c r="AH302">
        <f t="shared" si="215"/>
        <v>0</v>
      </c>
      <c r="AI302">
        <f t="shared" si="216"/>
        <v>0</v>
      </c>
      <c r="AJ302">
        <f t="shared" si="217"/>
        <v>0</v>
      </c>
      <c r="AK302">
        <f t="shared" si="218"/>
        <v>0</v>
      </c>
      <c r="AL302">
        <f t="shared" si="219"/>
        <v>0</v>
      </c>
      <c r="AM302">
        <f t="shared" si="220"/>
        <v>0</v>
      </c>
      <c r="AN302">
        <f t="shared" si="221"/>
        <v>135949</v>
      </c>
      <c r="AO302">
        <f t="shared" si="222"/>
        <v>0</v>
      </c>
      <c r="AP302">
        <f t="shared" si="223"/>
        <v>0</v>
      </c>
      <c r="AQ302">
        <f t="shared" si="224"/>
        <v>0</v>
      </c>
      <c r="AR302">
        <f t="shared" si="225"/>
        <v>0</v>
      </c>
      <c r="AS302">
        <f t="shared" si="226"/>
        <v>0</v>
      </c>
      <c r="AT302">
        <f t="shared" si="227"/>
        <v>0</v>
      </c>
    </row>
    <row r="303" spans="2:46">
      <c r="B303" s="1" t="s">
        <v>343</v>
      </c>
      <c r="C303" s="18">
        <v>500000</v>
      </c>
      <c r="D303" s="3">
        <v>500000</v>
      </c>
      <c r="E303" s="1" t="s">
        <v>205</v>
      </c>
      <c r="F303" s="1">
        <v>3</v>
      </c>
      <c r="G303" t="s">
        <v>871</v>
      </c>
      <c r="H303" t="s">
        <v>872</v>
      </c>
      <c r="I303" t="s">
        <v>866</v>
      </c>
      <c r="J303">
        <f t="shared" si="193"/>
        <v>500000</v>
      </c>
      <c r="K303">
        <f t="shared" si="194"/>
        <v>1</v>
      </c>
      <c r="N303">
        <f t="shared" si="195"/>
        <v>0</v>
      </c>
      <c r="O303">
        <f t="shared" si="196"/>
        <v>0</v>
      </c>
      <c r="P303">
        <f t="shared" si="197"/>
        <v>0</v>
      </c>
      <c r="Q303">
        <f t="shared" si="198"/>
        <v>0</v>
      </c>
      <c r="R303">
        <f t="shared" si="199"/>
        <v>0</v>
      </c>
      <c r="S303">
        <f t="shared" si="200"/>
        <v>0</v>
      </c>
      <c r="T303">
        <f t="shared" si="201"/>
        <v>0</v>
      </c>
      <c r="U303">
        <f t="shared" si="202"/>
        <v>0</v>
      </c>
      <c r="V303">
        <f t="shared" si="203"/>
        <v>0</v>
      </c>
      <c r="W303">
        <f t="shared" si="204"/>
        <v>0</v>
      </c>
      <c r="X303">
        <f t="shared" si="205"/>
        <v>0</v>
      </c>
      <c r="Y303">
        <f t="shared" si="206"/>
        <v>0</v>
      </c>
      <c r="Z303">
        <f t="shared" si="207"/>
        <v>0</v>
      </c>
      <c r="AA303">
        <f t="shared" si="208"/>
        <v>0</v>
      </c>
      <c r="AB303">
        <f t="shared" si="209"/>
        <v>0</v>
      </c>
      <c r="AC303">
        <f t="shared" si="210"/>
        <v>0</v>
      </c>
      <c r="AD303">
        <f t="shared" si="211"/>
        <v>0</v>
      </c>
      <c r="AE303">
        <f t="shared" si="212"/>
        <v>0</v>
      </c>
      <c r="AF303">
        <f t="shared" si="213"/>
        <v>500000</v>
      </c>
      <c r="AG303">
        <f t="shared" si="214"/>
        <v>0</v>
      </c>
      <c r="AH303">
        <f t="shared" si="215"/>
        <v>0</v>
      </c>
      <c r="AI303">
        <f t="shared" si="216"/>
        <v>0</v>
      </c>
      <c r="AJ303">
        <f t="shared" si="217"/>
        <v>0</v>
      </c>
      <c r="AK303">
        <f t="shared" si="218"/>
        <v>0</v>
      </c>
      <c r="AL303">
        <f t="shared" si="219"/>
        <v>0</v>
      </c>
      <c r="AM303">
        <f t="shared" si="220"/>
        <v>0</v>
      </c>
      <c r="AN303">
        <f t="shared" si="221"/>
        <v>0</v>
      </c>
      <c r="AO303">
        <f t="shared" si="222"/>
        <v>0</v>
      </c>
      <c r="AP303">
        <f t="shared" si="223"/>
        <v>0</v>
      </c>
      <c r="AQ303">
        <f t="shared" si="224"/>
        <v>0</v>
      </c>
      <c r="AR303">
        <f t="shared" si="225"/>
        <v>0</v>
      </c>
      <c r="AS303">
        <f t="shared" si="226"/>
        <v>0</v>
      </c>
      <c r="AT303">
        <f t="shared" si="227"/>
        <v>0</v>
      </c>
    </row>
    <row r="304" spans="2:46">
      <c r="B304" s="1" t="s">
        <v>344</v>
      </c>
      <c r="C304" s="18">
        <v>66885</v>
      </c>
      <c r="D304" s="3">
        <v>66885</v>
      </c>
      <c r="E304" s="1" t="s">
        <v>205</v>
      </c>
      <c r="F304" s="1">
        <v>3</v>
      </c>
      <c r="G304" t="s">
        <v>869</v>
      </c>
      <c r="H304" t="s">
        <v>870</v>
      </c>
      <c r="I304" t="s">
        <v>866</v>
      </c>
      <c r="J304">
        <f t="shared" si="193"/>
        <v>66885</v>
      </c>
      <c r="K304">
        <f t="shared" si="194"/>
        <v>1</v>
      </c>
      <c r="N304">
        <f t="shared" si="195"/>
        <v>0</v>
      </c>
      <c r="O304">
        <f t="shared" si="196"/>
        <v>0</v>
      </c>
      <c r="P304">
        <f t="shared" si="197"/>
        <v>0</v>
      </c>
      <c r="Q304">
        <f t="shared" si="198"/>
        <v>0</v>
      </c>
      <c r="R304">
        <f t="shared" si="199"/>
        <v>0</v>
      </c>
      <c r="S304">
        <f t="shared" si="200"/>
        <v>0</v>
      </c>
      <c r="T304">
        <f t="shared" si="201"/>
        <v>66885</v>
      </c>
      <c r="U304">
        <f t="shared" si="202"/>
        <v>0</v>
      </c>
      <c r="V304">
        <f t="shared" si="203"/>
        <v>0</v>
      </c>
      <c r="W304">
        <f t="shared" si="204"/>
        <v>0</v>
      </c>
      <c r="X304">
        <f t="shared" si="205"/>
        <v>0</v>
      </c>
      <c r="Y304">
        <f t="shared" si="206"/>
        <v>0</v>
      </c>
      <c r="Z304">
        <f t="shared" si="207"/>
        <v>0</v>
      </c>
      <c r="AA304">
        <f t="shared" si="208"/>
        <v>0</v>
      </c>
      <c r="AB304">
        <f t="shared" si="209"/>
        <v>0</v>
      </c>
      <c r="AC304">
        <f t="shared" si="210"/>
        <v>0</v>
      </c>
      <c r="AD304">
        <f t="shared" si="211"/>
        <v>0</v>
      </c>
      <c r="AE304">
        <f t="shared" si="212"/>
        <v>0</v>
      </c>
      <c r="AF304">
        <f t="shared" si="213"/>
        <v>0</v>
      </c>
      <c r="AG304">
        <f t="shared" si="214"/>
        <v>0</v>
      </c>
      <c r="AH304">
        <f t="shared" si="215"/>
        <v>0</v>
      </c>
      <c r="AI304">
        <f t="shared" si="216"/>
        <v>0</v>
      </c>
      <c r="AJ304">
        <f t="shared" si="217"/>
        <v>0</v>
      </c>
      <c r="AK304">
        <f t="shared" si="218"/>
        <v>0</v>
      </c>
      <c r="AL304">
        <f t="shared" si="219"/>
        <v>0</v>
      </c>
      <c r="AM304">
        <f t="shared" si="220"/>
        <v>0</v>
      </c>
      <c r="AN304">
        <f t="shared" si="221"/>
        <v>0</v>
      </c>
      <c r="AO304">
        <f t="shared" si="222"/>
        <v>0</v>
      </c>
      <c r="AP304">
        <f t="shared" si="223"/>
        <v>0</v>
      </c>
      <c r="AQ304">
        <f t="shared" si="224"/>
        <v>0</v>
      </c>
      <c r="AR304">
        <f t="shared" si="225"/>
        <v>0</v>
      </c>
      <c r="AS304">
        <f t="shared" si="226"/>
        <v>0</v>
      </c>
      <c r="AT304">
        <f t="shared" si="227"/>
        <v>0</v>
      </c>
    </row>
    <row r="305" spans="2:46" ht="30">
      <c r="B305" s="1" t="s">
        <v>345</v>
      </c>
      <c r="C305" s="18">
        <v>500000</v>
      </c>
      <c r="D305" s="3">
        <v>500000</v>
      </c>
      <c r="E305" s="1" t="s">
        <v>205</v>
      </c>
      <c r="F305" s="1">
        <v>3</v>
      </c>
      <c r="G305" t="s">
        <v>867</v>
      </c>
      <c r="H305" t="s">
        <v>868</v>
      </c>
      <c r="I305" t="s">
        <v>866</v>
      </c>
      <c r="J305">
        <f t="shared" si="193"/>
        <v>500000</v>
      </c>
      <c r="K305">
        <f t="shared" si="194"/>
        <v>1</v>
      </c>
      <c r="N305">
        <f t="shared" si="195"/>
        <v>0</v>
      </c>
      <c r="O305">
        <f t="shared" si="196"/>
        <v>0</v>
      </c>
      <c r="P305">
        <f t="shared" si="197"/>
        <v>0</v>
      </c>
      <c r="Q305">
        <f t="shared" si="198"/>
        <v>0</v>
      </c>
      <c r="R305">
        <f t="shared" si="199"/>
        <v>0</v>
      </c>
      <c r="S305">
        <f t="shared" si="200"/>
        <v>0</v>
      </c>
      <c r="T305">
        <f t="shared" si="201"/>
        <v>0</v>
      </c>
      <c r="U305">
        <f t="shared" si="202"/>
        <v>0</v>
      </c>
      <c r="V305">
        <f t="shared" si="203"/>
        <v>0</v>
      </c>
      <c r="W305">
        <f t="shared" si="204"/>
        <v>0</v>
      </c>
      <c r="X305">
        <f t="shared" si="205"/>
        <v>0</v>
      </c>
      <c r="Y305">
        <f t="shared" si="206"/>
        <v>0</v>
      </c>
      <c r="Z305">
        <f t="shared" si="207"/>
        <v>0</v>
      </c>
      <c r="AA305">
        <f t="shared" si="208"/>
        <v>0</v>
      </c>
      <c r="AB305">
        <f t="shared" si="209"/>
        <v>0</v>
      </c>
      <c r="AC305">
        <f t="shared" si="210"/>
        <v>0</v>
      </c>
      <c r="AD305">
        <f t="shared" si="211"/>
        <v>0</v>
      </c>
      <c r="AE305">
        <f t="shared" si="212"/>
        <v>0</v>
      </c>
      <c r="AF305">
        <f t="shared" si="213"/>
        <v>0</v>
      </c>
      <c r="AG305">
        <f t="shared" si="214"/>
        <v>0</v>
      </c>
      <c r="AH305">
        <f t="shared" si="215"/>
        <v>0</v>
      </c>
      <c r="AI305">
        <f t="shared" si="216"/>
        <v>0</v>
      </c>
      <c r="AJ305">
        <f t="shared" si="217"/>
        <v>0</v>
      </c>
      <c r="AK305">
        <f t="shared" si="218"/>
        <v>500000</v>
      </c>
      <c r="AL305">
        <f t="shared" si="219"/>
        <v>0</v>
      </c>
      <c r="AM305">
        <f t="shared" si="220"/>
        <v>0</v>
      </c>
      <c r="AN305">
        <f t="shared" si="221"/>
        <v>0</v>
      </c>
      <c r="AO305">
        <f t="shared" si="222"/>
        <v>0</v>
      </c>
      <c r="AP305">
        <f t="shared" si="223"/>
        <v>0</v>
      </c>
      <c r="AQ305">
        <f t="shared" si="224"/>
        <v>0</v>
      </c>
      <c r="AR305">
        <f t="shared" si="225"/>
        <v>0</v>
      </c>
      <c r="AS305">
        <f t="shared" si="226"/>
        <v>0</v>
      </c>
      <c r="AT305">
        <f t="shared" si="227"/>
        <v>0</v>
      </c>
    </row>
    <row r="306" spans="2:46">
      <c r="B306" s="1" t="s">
        <v>346</v>
      </c>
      <c r="C306" s="18">
        <v>387400</v>
      </c>
      <c r="D306" s="3">
        <v>387400</v>
      </c>
      <c r="E306" s="1" t="s">
        <v>205</v>
      </c>
      <c r="F306" s="1">
        <v>3</v>
      </c>
      <c r="G306" t="s">
        <v>864</v>
      </c>
      <c r="H306" t="s">
        <v>865</v>
      </c>
      <c r="I306" t="s">
        <v>866</v>
      </c>
      <c r="J306">
        <f t="shared" si="193"/>
        <v>387400</v>
      </c>
      <c r="K306">
        <f t="shared" si="194"/>
        <v>1</v>
      </c>
      <c r="N306">
        <f t="shared" si="195"/>
        <v>0</v>
      </c>
      <c r="O306">
        <f t="shared" si="196"/>
        <v>0</v>
      </c>
      <c r="P306">
        <f t="shared" si="197"/>
        <v>0</v>
      </c>
      <c r="Q306">
        <f t="shared" si="198"/>
        <v>0</v>
      </c>
      <c r="R306">
        <f t="shared" si="199"/>
        <v>0</v>
      </c>
      <c r="S306">
        <f t="shared" si="200"/>
        <v>0</v>
      </c>
      <c r="T306">
        <f t="shared" si="201"/>
        <v>0</v>
      </c>
      <c r="U306">
        <f t="shared" si="202"/>
        <v>0</v>
      </c>
      <c r="V306">
        <f t="shared" si="203"/>
        <v>0</v>
      </c>
      <c r="W306">
        <f t="shared" si="204"/>
        <v>0</v>
      </c>
      <c r="X306">
        <f t="shared" si="205"/>
        <v>0</v>
      </c>
      <c r="Y306">
        <f t="shared" si="206"/>
        <v>0</v>
      </c>
      <c r="Z306">
        <f t="shared" si="207"/>
        <v>0</v>
      </c>
      <c r="AA306">
        <f t="shared" si="208"/>
        <v>0</v>
      </c>
      <c r="AB306">
        <f t="shared" si="209"/>
        <v>0</v>
      </c>
      <c r="AC306">
        <f t="shared" si="210"/>
        <v>0</v>
      </c>
      <c r="AD306">
        <f t="shared" si="211"/>
        <v>0</v>
      </c>
      <c r="AE306">
        <f t="shared" si="212"/>
        <v>0</v>
      </c>
      <c r="AF306">
        <f t="shared" si="213"/>
        <v>0</v>
      </c>
      <c r="AG306">
        <f t="shared" si="214"/>
        <v>0</v>
      </c>
      <c r="AH306">
        <f t="shared" si="215"/>
        <v>0</v>
      </c>
      <c r="AI306">
        <f t="shared" si="216"/>
        <v>0</v>
      </c>
      <c r="AJ306">
        <f t="shared" si="217"/>
        <v>0</v>
      </c>
      <c r="AK306">
        <f t="shared" si="218"/>
        <v>0</v>
      </c>
      <c r="AL306">
        <f t="shared" si="219"/>
        <v>0</v>
      </c>
      <c r="AM306">
        <f t="shared" si="220"/>
        <v>0</v>
      </c>
      <c r="AN306">
        <f t="shared" si="221"/>
        <v>0</v>
      </c>
      <c r="AO306">
        <f t="shared" si="222"/>
        <v>0</v>
      </c>
      <c r="AP306">
        <f t="shared" si="223"/>
        <v>387400</v>
      </c>
      <c r="AQ306">
        <f t="shared" si="224"/>
        <v>0</v>
      </c>
      <c r="AR306">
        <f t="shared" si="225"/>
        <v>0</v>
      </c>
      <c r="AS306">
        <f t="shared" si="226"/>
        <v>0</v>
      </c>
      <c r="AT306">
        <f t="shared" si="227"/>
        <v>0</v>
      </c>
    </row>
    <row r="307" spans="2:46">
      <c r="B307" s="1" t="s">
        <v>347</v>
      </c>
      <c r="C307" s="18">
        <v>497000</v>
      </c>
      <c r="D307" s="3">
        <v>497000</v>
      </c>
      <c r="E307" s="1" t="s">
        <v>205</v>
      </c>
      <c r="F307" s="1">
        <v>3</v>
      </c>
      <c r="G307" t="s">
        <v>862</v>
      </c>
      <c r="H307" t="s">
        <v>863</v>
      </c>
      <c r="I307" t="s">
        <v>866</v>
      </c>
      <c r="J307">
        <f t="shared" si="193"/>
        <v>497000</v>
      </c>
      <c r="K307">
        <f t="shared" si="194"/>
        <v>1</v>
      </c>
      <c r="N307">
        <f t="shared" si="195"/>
        <v>0</v>
      </c>
      <c r="O307">
        <f t="shared" si="196"/>
        <v>0</v>
      </c>
      <c r="P307">
        <f t="shared" si="197"/>
        <v>0</v>
      </c>
      <c r="Q307">
        <f t="shared" si="198"/>
        <v>0</v>
      </c>
      <c r="R307">
        <f t="shared" si="199"/>
        <v>0</v>
      </c>
      <c r="S307">
        <f t="shared" si="200"/>
        <v>0</v>
      </c>
      <c r="T307">
        <f t="shared" si="201"/>
        <v>0</v>
      </c>
      <c r="U307">
        <f t="shared" si="202"/>
        <v>0</v>
      </c>
      <c r="V307">
        <f t="shared" si="203"/>
        <v>0</v>
      </c>
      <c r="W307">
        <f t="shared" si="204"/>
        <v>0</v>
      </c>
      <c r="X307">
        <f t="shared" si="205"/>
        <v>0</v>
      </c>
      <c r="Y307">
        <f t="shared" si="206"/>
        <v>0</v>
      </c>
      <c r="Z307">
        <f t="shared" si="207"/>
        <v>0</v>
      </c>
      <c r="AA307">
        <f t="shared" si="208"/>
        <v>0</v>
      </c>
      <c r="AB307">
        <f t="shared" si="209"/>
        <v>0</v>
      </c>
      <c r="AC307">
        <f t="shared" si="210"/>
        <v>0</v>
      </c>
      <c r="AD307">
        <f t="shared" si="211"/>
        <v>0</v>
      </c>
      <c r="AE307">
        <f t="shared" si="212"/>
        <v>0</v>
      </c>
      <c r="AF307">
        <f t="shared" si="213"/>
        <v>0</v>
      </c>
      <c r="AG307">
        <f t="shared" si="214"/>
        <v>0</v>
      </c>
      <c r="AH307">
        <f t="shared" si="215"/>
        <v>497000</v>
      </c>
      <c r="AI307">
        <f t="shared" si="216"/>
        <v>0</v>
      </c>
      <c r="AJ307">
        <f t="shared" si="217"/>
        <v>0</v>
      </c>
      <c r="AK307">
        <f t="shared" si="218"/>
        <v>0</v>
      </c>
      <c r="AL307">
        <f t="shared" si="219"/>
        <v>0</v>
      </c>
      <c r="AM307">
        <f t="shared" si="220"/>
        <v>0</v>
      </c>
      <c r="AN307">
        <f t="shared" si="221"/>
        <v>0</v>
      </c>
      <c r="AO307">
        <f t="shared" si="222"/>
        <v>0</v>
      </c>
      <c r="AP307">
        <f t="shared" si="223"/>
        <v>0</v>
      </c>
      <c r="AQ307">
        <f t="shared" si="224"/>
        <v>0</v>
      </c>
      <c r="AR307">
        <f t="shared" si="225"/>
        <v>0</v>
      </c>
      <c r="AS307">
        <f t="shared" si="226"/>
        <v>0</v>
      </c>
      <c r="AT307">
        <f t="shared" si="227"/>
        <v>0</v>
      </c>
    </row>
    <row r="308" spans="2:46" ht="30">
      <c r="B308" s="1" t="s">
        <v>348</v>
      </c>
      <c r="C308" s="18">
        <v>96966</v>
      </c>
      <c r="D308" s="3">
        <v>96966</v>
      </c>
      <c r="E308" s="1" t="s">
        <v>205</v>
      </c>
      <c r="F308" s="1">
        <v>3</v>
      </c>
      <c r="G308" t="s">
        <v>860</v>
      </c>
      <c r="H308" t="s">
        <v>861</v>
      </c>
      <c r="I308" t="s">
        <v>866</v>
      </c>
      <c r="J308">
        <f t="shared" si="193"/>
        <v>96966</v>
      </c>
      <c r="K308">
        <f t="shared" si="194"/>
        <v>1</v>
      </c>
      <c r="N308">
        <f t="shared" si="195"/>
        <v>0</v>
      </c>
      <c r="O308">
        <f t="shared" si="196"/>
        <v>0</v>
      </c>
      <c r="P308">
        <f t="shared" si="197"/>
        <v>0</v>
      </c>
      <c r="Q308">
        <f t="shared" si="198"/>
        <v>0</v>
      </c>
      <c r="R308">
        <f t="shared" si="199"/>
        <v>0</v>
      </c>
      <c r="S308">
        <f t="shared" si="200"/>
        <v>0</v>
      </c>
      <c r="T308">
        <f t="shared" si="201"/>
        <v>0</v>
      </c>
      <c r="U308">
        <f t="shared" si="202"/>
        <v>0</v>
      </c>
      <c r="V308">
        <f t="shared" si="203"/>
        <v>0</v>
      </c>
      <c r="W308">
        <f t="shared" si="204"/>
        <v>0</v>
      </c>
      <c r="X308">
        <f t="shared" si="205"/>
        <v>0</v>
      </c>
      <c r="Y308">
        <f t="shared" si="206"/>
        <v>0</v>
      </c>
      <c r="Z308">
        <f t="shared" si="207"/>
        <v>0</v>
      </c>
      <c r="AA308">
        <f t="shared" si="208"/>
        <v>0</v>
      </c>
      <c r="AB308">
        <f t="shared" si="209"/>
        <v>0</v>
      </c>
      <c r="AC308">
        <f t="shared" si="210"/>
        <v>0</v>
      </c>
      <c r="AD308">
        <f t="shared" si="211"/>
        <v>0</v>
      </c>
      <c r="AE308">
        <f t="shared" si="212"/>
        <v>0</v>
      </c>
      <c r="AF308">
        <f t="shared" si="213"/>
        <v>0</v>
      </c>
      <c r="AG308">
        <f t="shared" si="214"/>
        <v>0</v>
      </c>
      <c r="AH308">
        <f t="shared" si="215"/>
        <v>0</v>
      </c>
      <c r="AI308">
        <f t="shared" si="216"/>
        <v>0</v>
      </c>
      <c r="AJ308">
        <f t="shared" si="217"/>
        <v>0</v>
      </c>
      <c r="AK308">
        <f t="shared" si="218"/>
        <v>0</v>
      </c>
      <c r="AL308">
        <f t="shared" si="219"/>
        <v>0</v>
      </c>
      <c r="AM308">
        <f t="shared" si="220"/>
        <v>0</v>
      </c>
      <c r="AN308">
        <f t="shared" si="221"/>
        <v>0</v>
      </c>
      <c r="AO308">
        <f t="shared" si="222"/>
        <v>0</v>
      </c>
      <c r="AP308">
        <f t="shared" si="223"/>
        <v>0</v>
      </c>
      <c r="AQ308">
        <f t="shared" si="224"/>
        <v>96966</v>
      </c>
      <c r="AR308">
        <f t="shared" si="225"/>
        <v>0</v>
      </c>
      <c r="AS308">
        <f t="shared" si="226"/>
        <v>0</v>
      </c>
      <c r="AT308">
        <f t="shared" si="227"/>
        <v>0</v>
      </c>
    </row>
    <row r="309" spans="2:46">
      <c r="B309" s="1" t="s">
        <v>349</v>
      </c>
      <c r="C309" s="18">
        <v>146200</v>
      </c>
      <c r="D309" s="3">
        <v>146200</v>
      </c>
      <c r="E309" s="1" t="s">
        <v>205</v>
      </c>
      <c r="F309" s="1">
        <v>3</v>
      </c>
      <c r="G309" t="s">
        <v>858</v>
      </c>
      <c r="H309" t="s">
        <v>859</v>
      </c>
      <c r="I309" t="s">
        <v>866</v>
      </c>
      <c r="J309">
        <f t="shared" si="193"/>
        <v>146200</v>
      </c>
      <c r="K309">
        <f t="shared" si="194"/>
        <v>1</v>
      </c>
      <c r="N309">
        <f t="shared" si="195"/>
        <v>0</v>
      </c>
      <c r="O309">
        <f t="shared" si="196"/>
        <v>0</v>
      </c>
      <c r="P309">
        <f t="shared" si="197"/>
        <v>0</v>
      </c>
      <c r="Q309">
        <f t="shared" si="198"/>
        <v>0</v>
      </c>
      <c r="R309">
        <f t="shared" si="199"/>
        <v>0</v>
      </c>
      <c r="S309">
        <f t="shared" si="200"/>
        <v>0</v>
      </c>
      <c r="T309">
        <f t="shared" si="201"/>
        <v>0</v>
      </c>
      <c r="U309">
        <f t="shared" si="202"/>
        <v>0</v>
      </c>
      <c r="V309">
        <f t="shared" si="203"/>
        <v>0</v>
      </c>
      <c r="W309">
        <f t="shared" si="204"/>
        <v>146200</v>
      </c>
      <c r="X309">
        <f t="shared" si="205"/>
        <v>0</v>
      </c>
      <c r="Y309">
        <f t="shared" si="206"/>
        <v>0</v>
      </c>
      <c r="Z309">
        <f t="shared" si="207"/>
        <v>0</v>
      </c>
      <c r="AA309">
        <f t="shared" si="208"/>
        <v>0</v>
      </c>
      <c r="AB309">
        <f t="shared" si="209"/>
        <v>0</v>
      </c>
      <c r="AC309">
        <f t="shared" si="210"/>
        <v>0</v>
      </c>
      <c r="AD309">
        <f t="shared" si="211"/>
        <v>0</v>
      </c>
      <c r="AE309">
        <f t="shared" si="212"/>
        <v>0</v>
      </c>
      <c r="AF309">
        <f t="shared" si="213"/>
        <v>0</v>
      </c>
      <c r="AG309">
        <f t="shared" si="214"/>
        <v>0</v>
      </c>
      <c r="AH309">
        <f t="shared" si="215"/>
        <v>0</v>
      </c>
      <c r="AI309">
        <f t="shared" si="216"/>
        <v>0</v>
      </c>
      <c r="AJ309">
        <f t="shared" si="217"/>
        <v>0</v>
      </c>
      <c r="AK309">
        <f t="shared" si="218"/>
        <v>0</v>
      </c>
      <c r="AL309">
        <f t="shared" si="219"/>
        <v>0</v>
      </c>
      <c r="AM309">
        <f t="shared" si="220"/>
        <v>0</v>
      </c>
      <c r="AN309">
        <f t="shared" si="221"/>
        <v>0</v>
      </c>
      <c r="AO309">
        <f t="shared" si="222"/>
        <v>0</v>
      </c>
      <c r="AP309">
        <f t="shared" si="223"/>
        <v>0</v>
      </c>
      <c r="AQ309">
        <f t="shared" si="224"/>
        <v>0</v>
      </c>
      <c r="AR309">
        <f t="shared" si="225"/>
        <v>0</v>
      </c>
      <c r="AS309">
        <f t="shared" si="226"/>
        <v>0</v>
      </c>
      <c r="AT309">
        <f t="shared" si="227"/>
        <v>0</v>
      </c>
    </row>
    <row r="311" spans="2:46">
      <c r="B311" s="6">
        <v>117</v>
      </c>
      <c r="C311" s="2"/>
      <c r="D311" s="2"/>
    </row>
    <row r="312" spans="2:46">
      <c r="B312" s="6" t="s">
        <v>921</v>
      </c>
      <c r="C312" s="17">
        <f>SUM(C193:C309)</f>
        <v>21067948</v>
      </c>
      <c r="D312" s="17"/>
      <c r="J312" s="17">
        <f>SUM(J193:J311)</f>
        <v>17986082</v>
      </c>
      <c r="K312">
        <f>SUM(K193:K309)</f>
        <v>97</v>
      </c>
      <c r="N312" s="17">
        <f>SUM(N193:N311)</f>
        <v>636397</v>
      </c>
      <c r="O312" s="7">
        <f>SUM(O193:O309)</f>
        <v>4</v>
      </c>
      <c r="P312" s="17">
        <f>SUM(P193:P311)</f>
        <v>2445469</v>
      </c>
      <c r="Q312" s="7">
        <f>SUM(Q193:Q309)</f>
        <v>16</v>
      </c>
      <c r="R312" s="17">
        <f>+P312+N312+J312</f>
        <v>21067948</v>
      </c>
      <c r="S312" s="17">
        <f>+R312-C312</f>
        <v>0</v>
      </c>
    </row>
    <row r="313" spans="2:46">
      <c r="B313" s="6"/>
      <c r="C313" s="2"/>
      <c r="D313" s="2"/>
    </row>
    <row r="314" spans="2:46">
      <c r="B314" s="6"/>
      <c r="C314" s="2"/>
      <c r="D314" s="2"/>
      <c r="J314" s="27">
        <f>+J312/$C$312</f>
        <v>0.85371778969646217</v>
      </c>
      <c r="K314" s="7">
        <f>+K312+O312+Q312</f>
        <v>117</v>
      </c>
      <c r="N314" s="27">
        <f>+N312/$C$312</f>
        <v>3.0206881087802191E-2</v>
      </c>
      <c r="P314" s="27">
        <f>+P312/$C$312</f>
        <v>0.11607532921573567</v>
      </c>
      <c r="R314" s="27">
        <f>+R312/$C$312</f>
        <v>1</v>
      </c>
    </row>
    <row r="315" spans="2:46">
      <c r="B315" s="6"/>
      <c r="C315" s="2"/>
      <c r="D315" s="2"/>
      <c r="K315" s="7"/>
    </row>
    <row r="316" spans="2:46">
      <c r="B316" s="6"/>
      <c r="C316" s="2"/>
      <c r="D316" s="2"/>
      <c r="K316" s="7"/>
    </row>
    <row r="317" spans="2:46">
      <c r="B317" s="6"/>
      <c r="C317" s="2"/>
      <c r="D317" s="2"/>
      <c r="K317" s="7"/>
    </row>
    <row r="318" spans="2:46">
      <c r="B318" s="6"/>
      <c r="C318" s="2"/>
      <c r="D318" s="2"/>
      <c r="J318" t="s">
        <v>851</v>
      </c>
      <c r="L318" t="s">
        <v>852</v>
      </c>
      <c r="N318" t="s">
        <v>853</v>
      </c>
      <c r="P318" t="s">
        <v>177</v>
      </c>
    </row>
    <row r="319" spans="2:46">
      <c r="B319" s="28" t="s">
        <v>923</v>
      </c>
      <c r="C319" s="2"/>
      <c r="D319" s="2"/>
      <c r="K319" s="7"/>
    </row>
    <row r="320" spans="2:46">
      <c r="B320" s="6"/>
      <c r="C320" s="2"/>
      <c r="D320" s="2"/>
    </row>
    <row r="321" spans="2:21">
      <c r="S321" t="s">
        <v>924</v>
      </c>
      <c r="T321" t="s">
        <v>926</v>
      </c>
      <c r="U321" t="s">
        <v>928</v>
      </c>
    </row>
    <row r="322" spans="2:21">
      <c r="B322" s="1" t="s">
        <v>350</v>
      </c>
      <c r="C322" s="1">
        <v>23986</v>
      </c>
      <c r="D322" s="1" t="s">
        <v>351</v>
      </c>
      <c r="E322" s="1" t="s">
        <v>352</v>
      </c>
      <c r="F322" s="1">
        <v>1</v>
      </c>
      <c r="G322" s="4" t="s">
        <v>924</v>
      </c>
      <c r="H322" s="4" t="s">
        <v>925</v>
      </c>
      <c r="I322" s="4" t="s">
        <v>177</v>
      </c>
      <c r="L322">
        <f>IF(I322="Liberal",C322,0)</f>
        <v>0</v>
      </c>
      <c r="P322">
        <f>IF(I322="Labor",C322,0)</f>
        <v>23986</v>
      </c>
      <c r="Q322">
        <f t="shared" ref="Q322:Q334" si="228">IF(P322:P3230,1,0)</f>
        <v>1</v>
      </c>
      <c r="S322">
        <f>IF(G322="Fenner",P322,0)</f>
        <v>23986</v>
      </c>
      <c r="T322">
        <f>IF(G322="Canberra",P322,0)</f>
        <v>0</v>
      </c>
      <c r="U322">
        <f>IF(G322="Bean",P322,0)</f>
        <v>0</v>
      </c>
    </row>
    <row r="323" spans="2:21">
      <c r="B323" s="1" t="s">
        <v>353</v>
      </c>
      <c r="C323" s="3">
        <v>2840</v>
      </c>
      <c r="D323" s="3">
        <v>2840</v>
      </c>
      <c r="E323" s="1" t="s">
        <v>352</v>
      </c>
      <c r="F323" s="1">
        <v>1</v>
      </c>
      <c r="G323" t="s">
        <v>926</v>
      </c>
      <c r="H323" t="s">
        <v>927</v>
      </c>
      <c r="I323" t="s">
        <v>177</v>
      </c>
      <c r="L323">
        <f t="shared" ref="L323:L334" si="229">IF(I323="Liberal",C323,0)</f>
        <v>0</v>
      </c>
      <c r="P323">
        <f t="shared" ref="P323:P334" si="230">IF(I323="Labor",C323,0)</f>
        <v>2840</v>
      </c>
      <c r="Q323">
        <f t="shared" si="228"/>
        <v>1</v>
      </c>
      <c r="S323">
        <f t="shared" ref="S323:S334" si="231">IF(G323="Fenner",P323,0)</f>
        <v>0</v>
      </c>
      <c r="T323">
        <f t="shared" ref="T323:T334" si="232">IF(G323="Canberra",P323,0)</f>
        <v>2840</v>
      </c>
      <c r="U323">
        <f t="shared" ref="U323:U334" si="233">IF(G323="Bean",P323,0)</f>
        <v>0</v>
      </c>
    </row>
    <row r="324" spans="2:21">
      <c r="B324" s="1" t="s">
        <v>354</v>
      </c>
      <c r="C324" s="3">
        <v>10531</v>
      </c>
      <c r="D324" s="3">
        <v>10531</v>
      </c>
      <c r="E324" s="1" t="s">
        <v>352</v>
      </c>
      <c r="F324" s="1">
        <v>1</v>
      </c>
      <c r="G324" t="s">
        <v>926</v>
      </c>
      <c r="H324" t="s">
        <v>927</v>
      </c>
      <c r="I324" t="s">
        <v>177</v>
      </c>
      <c r="L324">
        <f t="shared" si="229"/>
        <v>0</v>
      </c>
      <c r="P324">
        <f t="shared" si="230"/>
        <v>10531</v>
      </c>
      <c r="Q324">
        <f t="shared" si="228"/>
        <v>1</v>
      </c>
      <c r="S324">
        <f t="shared" si="231"/>
        <v>0</v>
      </c>
      <c r="T324">
        <f t="shared" si="232"/>
        <v>10531</v>
      </c>
      <c r="U324">
        <f t="shared" si="233"/>
        <v>0</v>
      </c>
    </row>
    <row r="325" spans="2:21">
      <c r="B325" s="1" t="s">
        <v>355</v>
      </c>
      <c r="C325" s="3">
        <v>200000</v>
      </c>
      <c r="D325" s="3">
        <v>200000</v>
      </c>
      <c r="E325" s="1" t="s">
        <v>352</v>
      </c>
      <c r="F325" s="1">
        <v>1</v>
      </c>
      <c r="G325" t="s">
        <v>928</v>
      </c>
      <c r="H325" t="s">
        <v>929</v>
      </c>
      <c r="I325" t="s">
        <v>177</v>
      </c>
      <c r="L325">
        <f t="shared" si="229"/>
        <v>0</v>
      </c>
      <c r="P325">
        <f t="shared" si="230"/>
        <v>200000</v>
      </c>
      <c r="Q325">
        <f t="shared" si="228"/>
        <v>1</v>
      </c>
      <c r="S325">
        <f t="shared" si="231"/>
        <v>0</v>
      </c>
      <c r="T325">
        <f t="shared" si="232"/>
        <v>0</v>
      </c>
      <c r="U325">
        <f t="shared" si="233"/>
        <v>200000</v>
      </c>
    </row>
    <row r="326" spans="2:21">
      <c r="B326" s="1" t="s">
        <v>356</v>
      </c>
      <c r="C326" s="3">
        <v>20563</v>
      </c>
      <c r="D326" s="3">
        <v>20563</v>
      </c>
      <c r="E326" s="1" t="s">
        <v>352</v>
      </c>
      <c r="F326" s="1">
        <v>2</v>
      </c>
      <c r="G326" t="s">
        <v>928</v>
      </c>
      <c r="H326" t="s">
        <v>929</v>
      </c>
      <c r="I326" t="s">
        <v>177</v>
      </c>
      <c r="L326">
        <f t="shared" si="229"/>
        <v>0</v>
      </c>
      <c r="P326">
        <f t="shared" si="230"/>
        <v>20563</v>
      </c>
      <c r="Q326">
        <f t="shared" si="228"/>
        <v>1</v>
      </c>
      <c r="S326">
        <f t="shared" si="231"/>
        <v>0</v>
      </c>
      <c r="T326">
        <f t="shared" si="232"/>
        <v>0</v>
      </c>
      <c r="U326">
        <f t="shared" si="233"/>
        <v>20563</v>
      </c>
    </row>
    <row r="327" spans="2:21">
      <c r="B327" s="1" t="s">
        <v>357</v>
      </c>
      <c r="C327" s="3">
        <v>454430</v>
      </c>
      <c r="D327" s="3">
        <v>454430</v>
      </c>
      <c r="E327" s="1" t="s">
        <v>352</v>
      </c>
      <c r="F327" s="1">
        <v>2</v>
      </c>
      <c r="G327" t="s">
        <v>926</v>
      </c>
      <c r="H327" t="s">
        <v>927</v>
      </c>
      <c r="I327" t="s">
        <v>177</v>
      </c>
      <c r="L327">
        <f t="shared" si="229"/>
        <v>0</v>
      </c>
      <c r="P327">
        <f t="shared" si="230"/>
        <v>454430</v>
      </c>
      <c r="Q327">
        <f t="shared" si="228"/>
        <v>1</v>
      </c>
      <c r="S327">
        <f t="shared" si="231"/>
        <v>0</v>
      </c>
      <c r="T327">
        <f t="shared" si="232"/>
        <v>454430</v>
      </c>
      <c r="U327">
        <f t="shared" si="233"/>
        <v>0</v>
      </c>
    </row>
    <row r="328" spans="2:21">
      <c r="B328" s="1" t="s">
        <v>358</v>
      </c>
      <c r="C328" s="3">
        <v>140000</v>
      </c>
      <c r="D328" s="3">
        <v>140000</v>
      </c>
      <c r="E328" s="1" t="s">
        <v>352</v>
      </c>
      <c r="F328" s="1">
        <v>2</v>
      </c>
      <c r="G328" t="s">
        <v>928</v>
      </c>
      <c r="H328" t="s">
        <v>929</v>
      </c>
      <c r="I328" t="s">
        <v>177</v>
      </c>
      <c r="L328">
        <f t="shared" si="229"/>
        <v>0</v>
      </c>
      <c r="P328">
        <f t="shared" si="230"/>
        <v>140000</v>
      </c>
      <c r="Q328">
        <f t="shared" si="228"/>
        <v>1</v>
      </c>
      <c r="S328">
        <f t="shared" si="231"/>
        <v>0</v>
      </c>
      <c r="T328">
        <f t="shared" si="232"/>
        <v>0</v>
      </c>
      <c r="U328">
        <f t="shared" si="233"/>
        <v>140000</v>
      </c>
    </row>
    <row r="329" spans="2:21">
      <c r="B329" s="1" t="s">
        <v>359</v>
      </c>
      <c r="C329" s="3">
        <v>10530</v>
      </c>
      <c r="D329" s="3">
        <v>10530</v>
      </c>
      <c r="E329" s="1" t="s">
        <v>352</v>
      </c>
      <c r="F329" s="1">
        <v>2</v>
      </c>
      <c r="G329" t="s">
        <v>928</v>
      </c>
      <c r="H329" t="s">
        <v>929</v>
      </c>
      <c r="I329" t="s">
        <v>177</v>
      </c>
      <c r="L329">
        <f t="shared" si="229"/>
        <v>0</v>
      </c>
      <c r="P329">
        <f t="shared" si="230"/>
        <v>10530</v>
      </c>
      <c r="Q329">
        <f t="shared" si="228"/>
        <v>1</v>
      </c>
      <c r="S329">
        <f t="shared" si="231"/>
        <v>0</v>
      </c>
      <c r="T329">
        <f t="shared" si="232"/>
        <v>0</v>
      </c>
      <c r="U329">
        <f t="shared" si="233"/>
        <v>10530</v>
      </c>
    </row>
    <row r="330" spans="2:21" ht="30">
      <c r="B330" s="1" t="s">
        <v>360</v>
      </c>
      <c r="C330" s="3">
        <v>198960</v>
      </c>
      <c r="D330" s="3">
        <v>198960</v>
      </c>
      <c r="E330" s="1" t="s">
        <v>352</v>
      </c>
      <c r="F330" s="1">
        <v>3</v>
      </c>
      <c r="G330" t="s">
        <v>926</v>
      </c>
      <c r="H330" t="s">
        <v>927</v>
      </c>
      <c r="I330" t="s">
        <v>177</v>
      </c>
      <c r="L330">
        <f t="shared" si="229"/>
        <v>0</v>
      </c>
      <c r="P330">
        <f t="shared" si="230"/>
        <v>198960</v>
      </c>
      <c r="Q330">
        <f t="shared" si="228"/>
        <v>1</v>
      </c>
      <c r="S330">
        <f t="shared" si="231"/>
        <v>0</v>
      </c>
      <c r="T330">
        <f t="shared" si="232"/>
        <v>198960</v>
      </c>
      <c r="U330">
        <f t="shared" si="233"/>
        <v>0</v>
      </c>
    </row>
    <row r="331" spans="2:21" ht="30">
      <c r="B331" s="1" t="s">
        <v>361</v>
      </c>
      <c r="C331" s="3">
        <v>50000</v>
      </c>
      <c r="D331" s="3">
        <v>50000</v>
      </c>
      <c r="E331" s="1" t="s">
        <v>352</v>
      </c>
      <c r="F331" s="1">
        <v>3</v>
      </c>
      <c r="G331" t="s">
        <v>928</v>
      </c>
      <c r="H331" t="s">
        <v>929</v>
      </c>
      <c r="I331" t="s">
        <v>177</v>
      </c>
      <c r="L331">
        <f t="shared" si="229"/>
        <v>0</v>
      </c>
      <c r="P331">
        <f t="shared" si="230"/>
        <v>50000</v>
      </c>
      <c r="Q331">
        <f t="shared" si="228"/>
        <v>1</v>
      </c>
      <c r="S331">
        <f t="shared" si="231"/>
        <v>0</v>
      </c>
      <c r="T331">
        <f t="shared" si="232"/>
        <v>0</v>
      </c>
      <c r="U331">
        <f t="shared" si="233"/>
        <v>50000</v>
      </c>
    </row>
    <row r="332" spans="2:21" ht="30">
      <c r="B332" s="1" t="s">
        <v>362</v>
      </c>
      <c r="C332" s="3">
        <v>47996</v>
      </c>
      <c r="D332" s="3">
        <v>47996</v>
      </c>
      <c r="E332" s="1" t="s">
        <v>352</v>
      </c>
      <c r="F332" s="1">
        <v>3</v>
      </c>
      <c r="G332" s="4" t="s">
        <v>924</v>
      </c>
      <c r="H332" s="4" t="s">
        <v>925</v>
      </c>
      <c r="I332" s="4" t="s">
        <v>177</v>
      </c>
      <c r="L332">
        <f t="shared" si="229"/>
        <v>0</v>
      </c>
      <c r="P332">
        <f t="shared" si="230"/>
        <v>47996</v>
      </c>
      <c r="Q332">
        <f t="shared" si="228"/>
        <v>1</v>
      </c>
      <c r="S332">
        <f t="shared" si="231"/>
        <v>47996</v>
      </c>
      <c r="T332">
        <f t="shared" si="232"/>
        <v>0</v>
      </c>
      <c r="U332">
        <f t="shared" si="233"/>
        <v>0</v>
      </c>
    </row>
    <row r="333" spans="2:21">
      <c r="B333" s="1" t="s">
        <v>363</v>
      </c>
      <c r="C333" s="3">
        <v>215569</v>
      </c>
      <c r="D333" s="3">
        <v>215569</v>
      </c>
      <c r="E333" s="1" t="s">
        <v>352</v>
      </c>
      <c r="F333" s="1">
        <v>3</v>
      </c>
      <c r="G333" t="s">
        <v>926</v>
      </c>
      <c r="H333" t="s">
        <v>927</v>
      </c>
      <c r="I333" t="s">
        <v>177</v>
      </c>
      <c r="L333">
        <f t="shared" si="229"/>
        <v>0</v>
      </c>
      <c r="P333">
        <f t="shared" si="230"/>
        <v>215569</v>
      </c>
      <c r="Q333">
        <f t="shared" si="228"/>
        <v>1</v>
      </c>
      <c r="S333">
        <f t="shared" si="231"/>
        <v>0</v>
      </c>
      <c r="T333">
        <f t="shared" si="232"/>
        <v>215569</v>
      </c>
      <c r="U333">
        <f t="shared" si="233"/>
        <v>0</v>
      </c>
    </row>
    <row r="334" spans="2:21">
      <c r="B334" s="1" t="s">
        <v>355</v>
      </c>
      <c r="C334" s="3">
        <v>200000</v>
      </c>
      <c r="D334" s="3">
        <v>200000</v>
      </c>
      <c r="E334" s="1" t="s">
        <v>352</v>
      </c>
      <c r="F334" s="1">
        <v>3</v>
      </c>
      <c r="G334" t="s">
        <v>928</v>
      </c>
      <c r="H334" t="s">
        <v>929</v>
      </c>
      <c r="I334" t="s">
        <v>177</v>
      </c>
      <c r="L334">
        <f t="shared" si="229"/>
        <v>0</v>
      </c>
      <c r="P334">
        <f t="shared" si="230"/>
        <v>200000</v>
      </c>
      <c r="Q334">
        <f t="shared" si="228"/>
        <v>1</v>
      </c>
      <c r="S334">
        <f t="shared" si="231"/>
        <v>0</v>
      </c>
      <c r="T334">
        <f t="shared" si="232"/>
        <v>0</v>
      </c>
      <c r="U334">
        <f t="shared" si="233"/>
        <v>200000</v>
      </c>
    </row>
    <row r="336" spans="2:21">
      <c r="B336" s="6">
        <v>13</v>
      </c>
    </row>
    <row r="337" spans="2:21">
      <c r="C337" s="2">
        <f>SUM(C322:C334)</f>
        <v>1575405</v>
      </c>
      <c r="D337" s="2"/>
      <c r="L337">
        <f>SUM(L322:L334)</f>
        <v>0</v>
      </c>
      <c r="P337">
        <f>SUM(P322:P334)</f>
        <v>1575405</v>
      </c>
      <c r="Q337">
        <f>SUM(Q322:Q334)</f>
        <v>13</v>
      </c>
      <c r="S337">
        <f>SUM(S322:S334)</f>
        <v>71982</v>
      </c>
      <c r="T337">
        <f>SUM(T322:T334)</f>
        <v>882330</v>
      </c>
      <c r="U337">
        <f>SUM(U322:U334)</f>
        <v>621093</v>
      </c>
    </row>
    <row r="338" spans="2:21">
      <c r="C338" s="2"/>
      <c r="D338" s="2"/>
    </row>
    <row r="339" spans="2:21">
      <c r="C339" s="2"/>
      <c r="D339" s="2"/>
    </row>
    <row r="340" spans="2:21">
      <c r="B340" s="16" t="s">
        <v>930</v>
      </c>
      <c r="C340" s="2"/>
      <c r="D340" s="2"/>
    </row>
    <row r="341" spans="2:21" ht="21.75" customHeight="1">
      <c r="J341" t="s">
        <v>934</v>
      </c>
      <c r="K341" t="s">
        <v>932</v>
      </c>
    </row>
    <row r="342" spans="2:21">
      <c r="B342" s="1" t="s">
        <v>364</v>
      </c>
      <c r="C342" s="1">
        <v>40000</v>
      </c>
      <c r="D342" s="1" t="s">
        <v>365</v>
      </c>
      <c r="E342" s="1" t="s">
        <v>366</v>
      </c>
      <c r="F342" s="1">
        <v>1</v>
      </c>
      <c r="G342" s="4" t="s">
        <v>932</v>
      </c>
      <c r="H342" s="4" t="s">
        <v>933</v>
      </c>
      <c r="I342" s="4" t="s">
        <v>177</v>
      </c>
      <c r="J342">
        <f>+IF(G342="Lingiari",D342,0)</f>
        <v>0</v>
      </c>
      <c r="K342" t="str">
        <f>+IF(G342="Solomon",D342,0)</f>
        <v> $40,000  </v>
      </c>
      <c r="L342">
        <f>IF(I342="Liberal",C342,0)</f>
        <v>0</v>
      </c>
      <c r="P342">
        <f t="shared" ref="P342:P352" si="234">IF(I342="Labor",C342,0)</f>
        <v>40000</v>
      </c>
      <c r="Q342">
        <f t="shared" ref="Q342:Q352" si="235">IF(P342:P3250,1,0)</f>
        <v>1</v>
      </c>
    </row>
    <row r="343" spans="2:21">
      <c r="B343" s="1" t="s">
        <v>367</v>
      </c>
      <c r="C343" s="3">
        <v>131099</v>
      </c>
      <c r="D343" s="3">
        <v>131099</v>
      </c>
      <c r="E343" s="1" t="s">
        <v>366</v>
      </c>
      <c r="F343" s="1">
        <v>1</v>
      </c>
      <c r="G343" t="s">
        <v>934</v>
      </c>
      <c r="H343" t="s">
        <v>935</v>
      </c>
      <c r="I343" t="s">
        <v>177</v>
      </c>
      <c r="J343">
        <f t="shared" ref="J343:J352" si="236">+IF(G343="Lingiari",D343,0)</f>
        <v>131099</v>
      </c>
      <c r="K343">
        <f t="shared" ref="K343:K352" si="237">+IF(G343="Solomon",D343,0)</f>
        <v>0</v>
      </c>
      <c r="P343">
        <f t="shared" si="234"/>
        <v>131099</v>
      </c>
      <c r="Q343">
        <f t="shared" si="235"/>
        <v>1</v>
      </c>
    </row>
    <row r="344" spans="2:21">
      <c r="B344" s="1" t="s">
        <v>368</v>
      </c>
      <c r="C344" s="3">
        <v>500000</v>
      </c>
      <c r="D344" s="3">
        <v>500000</v>
      </c>
      <c r="E344" s="1" t="s">
        <v>366</v>
      </c>
      <c r="F344" s="1">
        <v>1</v>
      </c>
      <c r="G344" s="4" t="s">
        <v>932</v>
      </c>
      <c r="H344" s="4" t="s">
        <v>933</v>
      </c>
      <c r="I344" s="4" t="s">
        <v>177</v>
      </c>
      <c r="J344">
        <f t="shared" si="236"/>
        <v>0</v>
      </c>
      <c r="K344">
        <f t="shared" si="237"/>
        <v>500000</v>
      </c>
      <c r="P344">
        <f t="shared" si="234"/>
        <v>500000</v>
      </c>
      <c r="Q344">
        <f t="shared" si="235"/>
        <v>1</v>
      </c>
    </row>
    <row r="345" spans="2:21">
      <c r="B345" s="1" t="s">
        <v>369</v>
      </c>
      <c r="C345" s="3">
        <v>153233</v>
      </c>
      <c r="D345" s="3">
        <v>153233</v>
      </c>
      <c r="E345" s="1" t="s">
        <v>366</v>
      </c>
      <c r="F345" s="1">
        <v>1</v>
      </c>
      <c r="G345" t="s">
        <v>934</v>
      </c>
      <c r="H345" t="s">
        <v>935</v>
      </c>
      <c r="I345" t="s">
        <v>177</v>
      </c>
      <c r="J345">
        <f t="shared" si="236"/>
        <v>153233</v>
      </c>
      <c r="K345">
        <f t="shared" si="237"/>
        <v>0</v>
      </c>
      <c r="P345">
        <f t="shared" si="234"/>
        <v>153233</v>
      </c>
      <c r="Q345">
        <f t="shared" si="235"/>
        <v>1</v>
      </c>
    </row>
    <row r="346" spans="2:21">
      <c r="B346" s="1" t="s">
        <v>370</v>
      </c>
      <c r="C346" s="3">
        <v>102251</v>
      </c>
      <c r="D346" s="3">
        <v>102251</v>
      </c>
      <c r="E346" s="1" t="s">
        <v>366</v>
      </c>
      <c r="F346" s="1">
        <v>2</v>
      </c>
      <c r="G346" t="s">
        <v>934</v>
      </c>
      <c r="H346" t="s">
        <v>935</v>
      </c>
      <c r="I346" t="s">
        <v>177</v>
      </c>
      <c r="J346">
        <f t="shared" si="236"/>
        <v>102251</v>
      </c>
      <c r="K346">
        <f t="shared" si="237"/>
        <v>0</v>
      </c>
      <c r="P346">
        <f t="shared" si="234"/>
        <v>102251</v>
      </c>
      <c r="Q346">
        <f t="shared" si="235"/>
        <v>1</v>
      </c>
    </row>
    <row r="347" spans="2:21">
      <c r="B347" s="1" t="s">
        <v>371</v>
      </c>
      <c r="C347" s="3">
        <v>493056</v>
      </c>
      <c r="D347" s="3">
        <v>493056</v>
      </c>
      <c r="E347" s="1" t="s">
        <v>366</v>
      </c>
      <c r="F347" s="1">
        <v>2</v>
      </c>
      <c r="G347" s="4" t="s">
        <v>932</v>
      </c>
      <c r="H347" s="4" t="s">
        <v>933</v>
      </c>
      <c r="I347" s="4" t="s">
        <v>177</v>
      </c>
      <c r="J347">
        <f t="shared" si="236"/>
        <v>0</v>
      </c>
      <c r="K347">
        <f t="shared" si="237"/>
        <v>493056</v>
      </c>
      <c r="P347">
        <f t="shared" si="234"/>
        <v>493056</v>
      </c>
      <c r="Q347">
        <f t="shared" si="235"/>
        <v>1</v>
      </c>
    </row>
    <row r="348" spans="2:21">
      <c r="B348" s="1" t="s">
        <v>372</v>
      </c>
      <c r="C348" s="3">
        <v>200000</v>
      </c>
      <c r="D348" s="3">
        <v>200000</v>
      </c>
      <c r="E348" s="1" t="s">
        <v>366</v>
      </c>
      <c r="F348" s="1">
        <v>2</v>
      </c>
      <c r="G348" t="s">
        <v>934</v>
      </c>
      <c r="H348" t="s">
        <v>935</v>
      </c>
      <c r="I348" t="s">
        <v>177</v>
      </c>
      <c r="J348">
        <f t="shared" si="236"/>
        <v>200000</v>
      </c>
      <c r="K348">
        <f t="shared" si="237"/>
        <v>0</v>
      </c>
      <c r="P348">
        <f t="shared" si="234"/>
        <v>200000</v>
      </c>
      <c r="Q348">
        <f t="shared" si="235"/>
        <v>1</v>
      </c>
    </row>
    <row r="349" spans="2:21">
      <c r="B349" s="1" t="s">
        <v>373</v>
      </c>
      <c r="C349" s="3">
        <v>239050</v>
      </c>
      <c r="D349" s="3">
        <v>239050</v>
      </c>
      <c r="E349" s="1" t="s">
        <v>366</v>
      </c>
      <c r="F349" s="1">
        <v>2</v>
      </c>
      <c r="G349" t="s">
        <v>934</v>
      </c>
      <c r="H349" t="s">
        <v>935</v>
      </c>
      <c r="I349" t="s">
        <v>177</v>
      </c>
      <c r="J349">
        <f t="shared" si="236"/>
        <v>239050</v>
      </c>
      <c r="K349">
        <f t="shared" si="237"/>
        <v>0</v>
      </c>
      <c r="P349">
        <f t="shared" si="234"/>
        <v>239050</v>
      </c>
      <c r="Q349">
        <f t="shared" si="235"/>
        <v>1</v>
      </c>
    </row>
    <row r="350" spans="2:21" ht="30">
      <c r="B350" s="1" t="s">
        <v>374</v>
      </c>
      <c r="C350" s="3">
        <v>303682</v>
      </c>
      <c r="D350" s="3">
        <v>303682</v>
      </c>
      <c r="E350" s="1" t="s">
        <v>366</v>
      </c>
      <c r="F350" s="1">
        <v>3</v>
      </c>
      <c r="G350" t="s">
        <v>934</v>
      </c>
      <c r="H350" t="s">
        <v>935</v>
      </c>
      <c r="I350" t="s">
        <v>177</v>
      </c>
      <c r="J350">
        <f t="shared" si="236"/>
        <v>303682</v>
      </c>
      <c r="K350">
        <f t="shared" si="237"/>
        <v>0</v>
      </c>
      <c r="P350">
        <f t="shared" si="234"/>
        <v>303682</v>
      </c>
      <c r="Q350">
        <f t="shared" si="235"/>
        <v>1</v>
      </c>
    </row>
    <row r="351" spans="2:21">
      <c r="B351" s="1" t="s">
        <v>375</v>
      </c>
      <c r="C351" s="3">
        <v>500000</v>
      </c>
      <c r="D351" s="3">
        <v>500000</v>
      </c>
      <c r="E351" s="1" t="s">
        <v>366</v>
      </c>
      <c r="F351" s="1">
        <v>3</v>
      </c>
      <c r="G351" t="s">
        <v>934</v>
      </c>
      <c r="H351" t="s">
        <v>935</v>
      </c>
      <c r="I351" t="s">
        <v>177</v>
      </c>
      <c r="J351">
        <f t="shared" si="236"/>
        <v>500000</v>
      </c>
      <c r="K351">
        <f t="shared" si="237"/>
        <v>0</v>
      </c>
      <c r="P351">
        <f t="shared" si="234"/>
        <v>500000</v>
      </c>
      <c r="Q351">
        <f t="shared" si="235"/>
        <v>1</v>
      </c>
    </row>
    <row r="352" spans="2:21">
      <c r="B352" s="1" t="s">
        <v>369</v>
      </c>
      <c r="C352" s="3">
        <v>191550</v>
      </c>
      <c r="D352" s="3">
        <v>191550</v>
      </c>
      <c r="E352" s="1" t="s">
        <v>366</v>
      </c>
      <c r="F352" s="1">
        <v>3</v>
      </c>
      <c r="G352" t="s">
        <v>934</v>
      </c>
      <c r="H352" t="s">
        <v>935</v>
      </c>
      <c r="I352" t="s">
        <v>177</v>
      </c>
      <c r="J352">
        <f t="shared" si="236"/>
        <v>191550</v>
      </c>
      <c r="K352">
        <f t="shared" si="237"/>
        <v>0</v>
      </c>
      <c r="P352">
        <f t="shared" si="234"/>
        <v>191550</v>
      </c>
      <c r="Q352">
        <f t="shared" si="235"/>
        <v>1</v>
      </c>
    </row>
    <row r="354" spans="2:29">
      <c r="J354" s="2">
        <f>SUM(J341:J351)</f>
        <v>1629315</v>
      </c>
      <c r="K354" s="2">
        <f>SUM(K341:K351)</f>
        <v>993056</v>
      </c>
    </row>
    <row r="355" spans="2:29">
      <c r="B355" s="6">
        <v>11</v>
      </c>
      <c r="C355" s="2">
        <f>SUM(C342:C352)</f>
        <v>2853921</v>
      </c>
      <c r="P355">
        <f>SUM(P342:P354)</f>
        <v>2853921</v>
      </c>
      <c r="Q355">
        <f>SUM(Q342:Q354)</f>
        <v>11</v>
      </c>
    </row>
    <row r="357" spans="2:29">
      <c r="R357" s="13"/>
      <c r="S357" s="14"/>
      <c r="T357" s="19"/>
      <c r="U357" s="14"/>
      <c r="V357" s="14"/>
      <c r="W357" s="14"/>
      <c r="X357" s="13"/>
      <c r="Y357" s="13"/>
      <c r="Z357" s="13"/>
      <c r="AA357" t="s">
        <v>200</v>
      </c>
    </row>
    <row r="358" spans="2:29">
      <c r="B358" s="16" t="s">
        <v>931</v>
      </c>
      <c r="R358" s="17">
        <f t="shared" ref="R358:AA358" si="238">SUM(R361:R425)</f>
        <v>1594793</v>
      </c>
      <c r="S358" s="17">
        <f t="shared" si="238"/>
        <v>1802131</v>
      </c>
      <c r="T358" s="17">
        <f t="shared" si="238"/>
        <v>738892</v>
      </c>
      <c r="U358" s="17">
        <f t="shared" si="238"/>
        <v>1312323</v>
      </c>
      <c r="V358" s="17">
        <f t="shared" si="238"/>
        <v>1353850</v>
      </c>
      <c r="W358" s="17">
        <f t="shared" si="238"/>
        <v>1531021</v>
      </c>
      <c r="X358" s="17">
        <f t="shared" si="238"/>
        <v>30000</v>
      </c>
      <c r="Y358" s="17">
        <f t="shared" si="238"/>
        <v>816000</v>
      </c>
      <c r="Z358" s="17">
        <f t="shared" si="238"/>
        <v>729645</v>
      </c>
      <c r="AA358" s="17">
        <f t="shared" si="238"/>
        <v>1197072</v>
      </c>
      <c r="AC358" s="17">
        <f>SUM(R358:AB358)</f>
        <v>11105727</v>
      </c>
    </row>
    <row r="359" spans="2:29">
      <c r="D359" s="2"/>
      <c r="J359" t="s">
        <v>851</v>
      </c>
      <c r="L359" t="s">
        <v>852</v>
      </c>
      <c r="N359" t="s">
        <v>853</v>
      </c>
      <c r="P359" t="s">
        <v>177</v>
      </c>
      <c r="R359" t="s">
        <v>856</v>
      </c>
    </row>
    <row r="360" spans="2:29">
      <c r="R360" t="s">
        <v>936</v>
      </c>
      <c r="S360" t="s">
        <v>938</v>
      </c>
      <c r="T360" t="s">
        <v>940</v>
      </c>
      <c r="U360" t="s">
        <v>942</v>
      </c>
      <c r="V360" t="s">
        <v>944</v>
      </c>
      <c r="W360" t="s">
        <v>948</v>
      </c>
      <c r="X360" s="5" t="s">
        <v>950</v>
      </c>
      <c r="Y360" t="s">
        <v>952</v>
      </c>
      <c r="Z360" s="6" t="s">
        <v>954</v>
      </c>
      <c r="AA360" t="s">
        <v>946</v>
      </c>
    </row>
    <row r="361" spans="2:29">
      <c r="B361" s="1" t="s">
        <v>376</v>
      </c>
      <c r="C361" s="1">
        <v>45870</v>
      </c>
      <c r="D361" s="1" t="s">
        <v>377</v>
      </c>
      <c r="E361" s="1" t="s">
        <v>378</v>
      </c>
      <c r="F361" s="1">
        <v>1</v>
      </c>
      <c r="G361" s="4" t="s">
        <v>936</v>
      </c>
      <c r="H361" s="4" t="s">
        <v>937</v>
      </c>
      <c r="I361" s="4" t="s">
        <v>177</v>
      </c>
      <c r="J361">
        <f>IF(I361="Nationals",C361,0)</f>
        <v>0</v>
      </c>
      <c r="K361">
        <f t="shared" ref="K361:K424" si="239">IF(J361&gt;0,1,0)</f>
        <v>0</v>
      </c>
      <c r="L361">
        <f t="shared" ref="L361:L424" si="240">IF(I361="Liberal",C361,0)</f>
        <v>0</v>
      </c>
      <c r="M361">
        <f t="shared" ref="M361:M424" si="241">IF(L361&gt;0,1,0)</f>
        <v>0</v>
      </c>
      <c r="N361">
        <f>IF(I361="IND",C361,0)</f>
        <v>0</v>
      </c>
      <c r="O361">
        <f>IF(N361&gt;0,1,0)</f>
        <v>0</v>
      </c>
      <c r="P361">
        <f>IF(I361="Labor",C361,0)</f>
        <v>45870</v>
      </c>
      <c r="Q361">
        <f>IF(P361&gt;0,1,0)</f>
        <v>1</v>
      </c>
      <c r="R361">
        <f>IF(G361="Adelaide",C361,0)</f>
        <v>45870</v>
      </c>
      <c r="S361">
        <f>IF(G361="Boothby",C361,0)</f>
        <v>0</v>
      </c>
      <c r="T361">
        <f>IF(G361="Makin",C361,0)</f>
        <v>0</v>
      </c>
      <c r="U361">
        <f>IF(G361="Grey",C361,0)</f>
        <v>0</v>
      </c>
      <c r="V361">
        <f>IF(G361="Barker",C361,0)</f>
        <v>0</v>
      </c>
      <c r="W361">
        <f>IF(G361="Sturt",C361,0)</f>
        <v>0</v>
      </c>
      <c r="X361">
        <f t="shared" ref="X361:X392" si="242">IF(G361="Kingston",C361,0)</f>
        <v>0</v>
      </c>
      <c r="Y361">
        <f t="shared" ref="Y361:Y392" si="243">IF(G361="Hindmarsh",C361,0)</f>
        <v>0</v>
      </c>
      <c r="Z361">
        <f t="shared" ref="Z361:Z392" si="244">IF(G361="Spense",C361,0)</f>
        <v>0</v>
      </c>
      <c r="AA361">
        <f>IF(G361="Mayo",C361,0)</f>
        <v>0</v>
      </c>
    </row>
    <row r="362" spans="2:29">
      <c r="B362" s="1" t="s">
        <v>379</v>
      </c>
      <c r="C362" s="3">
        <v>456140</v>
      </c>
      <c r="D362" s="3">
        <v>456140</v>
      </c>
      <c r="E362" s="1" t="s">
        <v>378</v>
      </c>
      <c r="F362" s="1">
        <v>1</v>
      </c>
      <c r="G362" t="s">
        <v>938</v>
      </c>
      <c r="H362" t="s">
        <v>939</v>
      </c>
      <c r="I362" t="s">
        <v>780</v>
      </c>
      <c r="J362">
        <f t="shared" ref="J362:J425" si="245">IF(I362="Nationals",C362,0)</f>
        <v>0</v>
      </c>
      <c r="K362">
        <f t="shared" si="239"/>
        <v>0</v>
      </c>
      <c r="L362">
        <f t="shared" si="240"/>
        <v>456140</v>
      </c>
      <c r="M362">
        <f t="shared" si="241"/>
        <v>1</v>
      </c>
      <c r="N362">
        <f t="shared" ref="N362:N425" si="246">IF(I362="IND",C362,0)</f>
        <v>0</v>
      </c>
      <c r="O362">
        <f t="shared" ref="O362:O425" si="247">IF(N362&gt;0,1,0)</f>
        <v>0</v>
      </c>
      <c r="P362">
        <f t="shared" ref="P362:P425" si="248">IF(I362="Labor",C362,0)</f>
        <v>0</v>
      </c>
      <c r="Q362">
        <f t="shared" ref="Q362:Q425" si="249">IF(P362&gt;0,1,0)</f>
        <v>0</v>
      </c>
      <c r="R362">
        <f t="shared" ref="R362:R425" si="250">IF(G362="Adelaide",C362,0)</f>
        <v>0</v>
      </c>
      <c r="S362">
        <f t="shared" ref="S362:S425" si="251">IF(G362="Boothby",C362,0)</f>
        <v>456140</v>
      </c>
      <c r="T362">
        <f t="shared" ref="T362:T425" si="252">IF(G362="Makin",C362,0)</f>
        <v>0</v>
      </c>
      <c r="U362">
        <f t="shared" ref="U362:U425" si="253">IF(G362="Grey",C362,0)</f>
        <v>0</v>
      </c>
      <c r="V362">
        <f t="shared" ref="V362:V425" si="254">IF(G362="Barker",C362,0)</f>
        <v>0</v>
      </c>
      <c r="W362">
        <f t="shared" ref="W362:W425" si="255">IF(G362="Sturt",C362,0)</f>
        <v>0</v>
      </c>
      <c r="X362">
        <f t="shared" si="242"/>
        <v>0</v>
      </c>
      <c r="Y362">
        <f t="shared" si="243"/>
        <v>0</v>
      </c>
      <c r="Z362">
        <f t="shared" si="244"/>
        <v>0</v>
      </c>
      <c r="AA362">
        <f t="shared" ref="AA362:AA425" si="256">IF(G362="Mayo",C362,0)</f>
        <v>0</v>
      </c>
    </row>
    <row r="363" spans="2:29">
      <c r="B363" s="1" t="s">
        <v>380</v>
      </c>
      <c r="C363" s="3">
        <v>250000</v>
      </c>
      <c r="D363" s="3">
        <v>250000</v>
      </c>
      <c r="E363" s="1" t="s">
        <v>378</v>
      </c>
      <c r="F363" s="1">
        <v>1</v>
      </c>
      <c r="G363" s="4" t="s">
        <v>936</v>
      </c>
      <c r="H363" s="4" t="s">
        <v>937</v>
      </c>
      <c r="I363" s="4" t="s">
        <v>177</v>
      </c>
      <c r="J363">
        <f t="shared" si="245"/>
        <v>0</v>
      </c>
      <c r="K363">
        <f t="shared" si="239"/>
        <v>0</v>
      </c>
      <c r="L363">
        <f t="shared" si="240"/>
        <v>0</v>
      </c>
      <c r="M363">
        <f t="shared" si="241"/>
        <v>0</v>
      </c>
      <c r="N363">
        <f t="shared" si="246"/>
        <v>0</v>
      </c>
      <c r="O363">
        <f t="shared" si="247"/>
        <v>0</v>
      </c>
      <c r="P363">
        <f t="shared" si="248"/>
        <v>250000</v>
      </c>
      <c r="Q363">
        <f t="shared" si="249"/>
        <v>1</v>
      </c>
      <c r="R363">
        <f t="shared" si="250"/>
        <v>250000</v>
      </c>
      <c r="S363">
        <f t="shared" si="251"/>
        <v>0</v>
      </c>
      <c r="T363">
        <f t="shared" si="252"/>
        <v>0</v>
      </c>
      <c r="U363">
        <f t="shared" si="253"/>
        <v>0</v>
      </c>
      <c r="V363">
        <f t="shared" si="254"/>
        <v>0</v>
      </c>
      <c r="W363">
        <f t="shared" si="255"/>
        <v>0</v>
      </c>
      <c r="X363">
        <f t="shared" si="242"/>
        <v>0</v>
      </c>
      <c r="Y363">
        <f t="shared" si="243"/>
        <v>0</v>
      </c>
      <c r="Z363">
        <f t="shared" si="244"/>
        <v>0</v>
      </c>
      <c r="AA363">
        <f t="shared" si="256"/>
        <v>0</v>
      </c>
    </row>
    <row r="364" spans="2:29">
      <c r="B364" s="1" t="s">
        <v>381</v>
      </c>
      <c r="C364" s="3">
        <v>500000</v>
      </c>
      <c r="D364" s="3">
        <v>500000</v>
      </c>
      <c r="E364" s="1" t="s">
        <v>378</v>
      </c>
      <c r="F364" s="1">
        <v>1</v>
      </c>
      <c r="G364" t="s">
        <v>940</v>
      </c>
      <c r="H364" t="s">
        <v>941</v>
      </c>
      <c r="I364" t="s">
        <v>177</v>
      </c>
      <c r="J364">
        <f t="shared" si="245"/>
        <v>0</v>
      </c>
      <c r="K364">
        <f t="shared" si="239"/>
        <v>0</v>
      </c>
      <c r="L364">
        <f t="shared" si="240"/>
        <v>0</v>
      </c>
      <c r="M364">
        <f t="shared" si="241"/>
        <v>0</v>
      </c>
      <c r="N364">
        <f t="shared" si="246"/>
        <v>0</v>
      </c>
      <c r="O364">
        <f t="shared" si="247"/>
        <v>0</v>
      </c>
      <c r="P364">
        <f t="shared" si="248"/>
        <v>500000</v>
      </c>
      <c r="Q364">
        <f t="shared" si="249"/>
        <v>1</v>
      </c>
      <c r="R364">
        <f t="shared" si="250"/>
        <v>0</v>
      </c>
      <c r="S364">
        <f t="shared" si="251"/>
        <v>0</v>
      </c>
      <c r="T364">
        <f t="shared" si="252"/>
        <v>500000</v>
      </c>
      <c r="U364">
        <f t="shared" si="253"/>
        <v>0</v>
      </c>
      <c r="V364">
        <f t="shared" si="254"/>
        <v>0</v>
      </c>
      <c r="W364">
        <f t="shared" si="255"/>
        <v>0</v>
      </c>
      <c r="X364">
        <f t="shared" si="242"/>
        <v>0</v>
      </c>
      <c r="Y364">
        <f t="shared" si="243"/>
        <v>0</v>
      </c>
      <c r="Z364">
        <f t="shared" si="244"/>
        <v>0</v>
      </c>
      <c r="AA364">
        <f t="shared" si="256"/>
        <v>0</v>
      </c>
    </row>
    <row r="365" spans="2:29">
      <c r="B365" s="1" t="s">
        <v>382</v>
      </c>
      <c r="C365" s="3">
        <v>50000</v>
      </c>
      <c r="D365" s="3">
        <v>50000</v>
      </c>
      <c r="E365" s="1" t="s">
        <v>378</v>
      </c>
      <c r="F365" s="1">
        <v>1</v>
      </c>
      <c r="G365" s="6" t="s">
        <v>942</v>
      </c>
      <c r="H365" s="6" t="s">
        <v>943</v>
      </c>
      <c r="I365" s="6" t="s">
        <v>780</v>
      </c>
      <c r="J365">
        <f t="shared" si="245"/>
        <v>0</v>
      </c>
      <c r="K365">
        <f t="shared" si="239"/>
        <v>0</v>
      </c>
      <c r="L365">
        <f t="shared" si="240"/>
        <v>50000</v>
      </c>
      <c r="M365">
        <f t="shared" si="241"/>
        <v>1</v>
      </c>
      <c r="N365">
        <f t="shared" si="246"/>
        <v>0</v>
      </c>
      <c r="O365">
        <f t="shared" si="247"/>
        <v>0</v>
      </c>
      <c r="P365">
        <f t="shared" si="248"/>
        <v>0</v>
      </c>
      <c r="Q365">
        <f t="shared" si="249"/>
        <v>0</v>
      </c>
      <c r="R365">
        <f t="shared" si="250"/>
        <v>0</v>
      </c>
      <c r="S365">
        <f t="shared" si="251"/>
        <v>0</v>
      </c>
      <c r="T365">
        <f t="shared" si="252"/>
        <v>0</v>
      </c>
      <c r="U365">
        <f t="shared" si="253"/>
        <v>50000</v>
      </c>
      <c r="V365">
        <f t="shared" si="254"/>
        <v>0</v>
      </c>
      <c r="W365">
        <f t="shared" si="255"/>
        <v>0</v>
      </c>
      <c r="X365">
        <f t="shared" si="242"/>
        <v>0</v>
      </c>
      <c r="Y365">
        <f t="shared" si="243"/>
        <v>0</v>
      </c>
      <c r="Z365">
        <f t="shared" si="244"/>
        <v>0</v>
      </c>
      <c r="AA365">
        <f t="shared" si="256"/>
        <v>0</v>
      </c>
    </row>
    <row r="366" spans="2:29">
      <c r="B366" s="1" t="s">
        <v>383</v>
      </c>
      <c r="C366" s="3">
        <v>22182</v>
      </c>
      <c r="D366" s="3">
        <v>22182</v>
      </c>
      <c r="E366" s="1" t="s">
        <v>378</v>
      </c>
      <c r="F366" s="1">
        <v>1</v>
      </c>
      <c r="G366" s="6" t="s">
        <v>942</v>
      </c>
      <c r="H366" s="6" t="s">
        <v>943</v>
      </c>
      <c r="I366" s="6" t="s">
        <v>780</v>
      </c>
      <c r="J366">
        <f t="shared" si="245"/>
        <v>0</v>
      </c>
      <c r="K366">
        <f t="shared" si="239"/>
        <v>0</v>
      </c>
      <c r="L366">
        <f t="shared" si="240"/>
        <v>22182</v>
      </c>
      <c r="M366">
        <f t="shared" si="241"/>
        <v>1</v>
      </c>
      <c r="N366">
        <f t="shared" si="246"/>
        <v>0</v>
      </c>
      <c r="O366">
        <f t="shared" si="247"/>
        <v>0</v>
      </c>
      <c r="P366">
        <f t="shared" si="248"/>
        <v>0</v>
      </c>
      <c r="Q366">
        <f t="shared" si="249"/>
        <v>0</v>
      </c>
      <c r="R366">
        <f t="shared" si="250"/>
        <v>0</v>
      </c>
      <c r="S366">
        <f t="shared" si="251"/>
        <v>0</v>
      </c>
      <c r="T366">
        <f t="shared" si="252"/>
        <v>0</v>
      </c>
      <c r="U366">
        <f t="shared" si="253"/>
        <v>22182</v>
      </c>
      <c r="V366">
        <f t="shared" si="254"/>
        <v>0</v>
      </c>
      <c r="W366">
        <f t="shared" si="255"/>
        <v>0</v>
      </c>
      <c r="X366">
        <f t="shared" si="242"/>
        <v>0</v>
      </c>
      <c r="Y366">
        <f t="shared" si="243"/>
        <v>0</v>
      </c>
      <c r="Z366">
        <f t="shared" si="244"/>
        <v>0</v>
      </c>
      <c r="AA366">
        <f t="shared" si="256"/>
        <v>0</v>
      </c>
    </row>
    <row r="367" spans="2:29">
      <c r="B367" s="1" t="s">
        <v>384</v>
      </c>
      <c r="C367" s="3">
        <v>18200</v>
      </c>
      <c r="D367" s="3">
        <v>18200</v>
      </c>
      <c r="E367" s="1" t="s">
        <v>378</v>
      </c>
      <c r="F367" s="1">
        <v>1</v>
      </c>
      <c r="G367" t="s">
        <v>938</v>
      </c>
      <c r="H367" t="s">
        <v>939</v>
      </c>
      <c r="I367" t="s">
        <v>780</v>
      </c>
      <c r="J367">
        <f t="shared" si="245"/>
        <v>0</v>
      </c>
      <c r="K367">
        <f t="shared" si="239"/>
        <v>0</v>
      </c>
      <c r="L367">
        <f t="shared" si="240"/>
        <v>18200</v>
      </c>
      <c r="M367">
        <f t="shared" si="241"/>
        <v>1</v>
      </c>
      <c r="N367">
        <f t="shared" si="246"/>
        <v>0</v>
      </c>
      <c r="O367">
        <f t="shared" si="247"/>
        <v>0</v>
      </c>
      <c r="P367">
        <f t="shared" si="248"/>
        <v>0</v>
      </c>
      <c r="Q367">
        <f t="shared" si="249"/>
        <v>0</v>
      </c>
      <c r="R367">
        <f t="shared" si="250"/>
        <v>0</v>
      </c>
      <c r="S367">
        <f t="shared" si="251"/>
        <v>18200</v>
      </c>
      <c r="T367">
        <f t="shared" si="252"/>
        <v>0</v>
      </c>
      <c r="U367">
        <f t="shared" si="253"/>
        <v>0</v>
      </c>
      <c r="V367">
        <f t="shared" si="254"/>
        <v>0</v>
      </c>
      <c r="W367">
        <f t="shared" si="255"/>
        <v>0</v>
      </c>
      <c r="X367">
        <f t="shared" si="242"/>
        <v>0</v>
      </c>
      <c r="Y367">
        <f t="shared" si="243"/>
        <v>0</v>
      </c>
      <c r="Z367">
        <f t="shared" si="244"/>
        <v>0</v>
      </c>
      <c r="AA367">
        <f t="shared" si="256"/>
        <v>0</v>
      </c>
    </row>
    <row r="368" spans="2:29">
      <c r="B368" s="1" t="s">
        <v>385</v>
      </c>
      <c r="C368" s="3">
        <v>50000</v>
      </c>
      <c r="D368" s="3">
        <v>50000</v>
      </c>
      <c r="E368" s="1" t="s">
        <v>378</v>
      </c>
      <c r="F368" s="1">
        <v>1</v>
      </c>
      <c r="G368" s="6" t="s">
        <v>944</v>
      </c>
      <c r="H368" s="6" t="s">
        <v>945</v>
      </c>
      <c r="I368" s="6" t="s">
        <v>780</v>
      </c>
      <c r="J368">
        <f t="shared" si="245"/>
        <v>0</v>
      </c>
      <c r="K368">
        <f t="shared" si="239"/>
        <v>0</v>
      </c>
      <c r="L368">
        <f t="shared" si="240"/>
        <v>50000</v>
      </c>
      <c r="M368">
        <f t="shared" si="241"/>
        <v>1</v>
      </c>
      <c r="N368">
        <f t="shared" si="246"/>
        <v>0</v>
      </c>
      <c r="O368">
        <f t="shared" si="247"/>
        <v>0</v>
      </c>
      <c r="P368">
        <f t="shared" si="248"/>
        <v>0</v>
      </c>
      <c r="Q368">
        <f t="shared" si="249"/>
        <v>0</v>
      </c>
      <c r="R368">
        <f t="shared" si="250"/>
        <v>0</v>
      </c>
      <c r="S368">
        <f t="shared" si="251"/>
        <v>0</v>
      </c>
      <c r="T368">
        <f t="shared" si="252"/>
        <v>0</v>
      </c>
      <c r="U368">
        <f t="shared" si="253"/>
        <v>0</v>
      </c>
      <c r="V368">
        <f t="shared" si="254"/>
        <v>50000</v>
      </c>
      <c r="W368">
        <f t="shared" si="255"/>
        <v>0</v>
      </c>
      <c r="X368">
        <f t="shared" si="242"/>
        <v>0</v>
      </c>
      <c r="Y368">
        <f t="shared" si="243"/>
        <v>0</v>
      </c>
      <c r="Z368">
        <f t="shared" si="244"/>
        <v>0</v>
      </c>
      <c r="AA368">
        <f t="shared" si="256"/>
        <v>0</v>
      </c>
    </row>
    <row r="369" spans="2:27">
      <c r="B369" s="1" t="s">
        <v>386</v>
      </c>
      <c r="C369" s="3">
        <v>12500</v>
      </c>
      <c r="D369" s="3">
        <v>12500</v>
      </c>
      <c r="E369" s="1" t="s">
        <v>378</v>
      </c>
      <c r="F369" s="1">
        <v>1</v>
      </c>
      <c r="G369" s="6" t="s">
        <v>946</v>
      </c>
      <c r="H369" t="s">
        <v>947</v>
      </c>
      <c r="I369" s="6" t="s">
        <v>200</v>
      </c>
      <c r="J369">
        <f t="shared" si="245"/>
        <v>0</v>
      </c>
      <c r="K369">
        <f t="shared" si="239"/>
        <v>0</v>
      </c>
      <c r="L369">
        <f t="shared" si="240"/>
        <v>0</v>
      </c>
      <c r="M369">
        <f t="shared" si="241"/>
        <v>0</v>
      </c>
      <c r="N369">
        <f t="shared" si="246"/>
        <v>12500</v>
      </c>
      <c r="O369">
        <f t="shared" si="247"/>
        <v>1</v>
      </c>
      <c r="P369">
        <f t="shared" si="248"/>
        <v>0</v>
      </c>
      <c r="Q369">
        <f t="shared" si="249"/>
        <v>0</v>
      </c>
      <c r="R369">
        <f t="shared" si="250"/>
        <v>0</v>
      </c>
      <c r="S369">
        <f t="shared" si="251"/>
        <v>0</v>
      </c>
      <c r="T369">
        <f t="shared" si="252"/>
        <v>0</v>
      </c>
      <c r="U369">
        <f t="shared" si="253"/>
        <v>0</v>
      </c>
      <c r="V369">
        <f t="shared" si="254"/>
        <v>0</v>
      </c>
      <c r="W369">
        <f t="shared" si="255"/>
        <v>0</v>
      </c>
      <c r="X369">
        <f t="shared" si="242"/>
        <v>0</v>
      </c>
      <c r="Y369">
        <f t="shared" si="243"/>
        <v>0</v>
      </c>
      <c r="Z369">
        <f t="shared" si="244"/>
        <v>0</v>
      </c>
      <c r="AA369">
        <f t="shared" si="256"/>
        <v>12500</v>
      </c>
    </row>
    <row r="370" spans="2:27">
      <c r="B370" s="1" t="s">
        <v>387</v>
      </c>
      <c r="C370" s="3">
        <v>500000</v>
      </c>
      <c r="D370" s="3">
        <v>500000</v>
      </c>
      <c r="E370" s="1" t="s">
        <v>378</v>
      </c>
      <c r="F370" s="1">
        <v>1</v>
      </c>
      <c r="G370" s="6" t="s">
        <v>948</v>
      </c>
      <c r="H370" s="6" t="s">
        <v>949</v>
      </c>
      <c r="I370" s="6" t="s">
        <v>780</v>
      </c>
      <c r="J370">
        <f t="shared" si="245"/>
        <v>0</v>
      </c>
      <c r="K370">
        <f t="shared" si="239"/>
        <v>0</v>
      </c>
      <c r="L370">
        <f t="shared" si="240"/>
        <v>500000</v>
      </c>
      <c r="M370">
        <f t="shared" si="241"/>
        <v>1</v>
      </c>
      <c r="N370">
        <f t="shared" si="246"/>
        <v>0</v>
      </c>
      <c r="O370">
        <f t="shared" si="247"/>
        <v>0</v>
      </c>
      <c r="P370">
        <f t="shared" si="248"/>
        <v>0</v>
      </c>
      <c r="Q370">
        <f t="shared" si="249"/>
        <v>0</v>
      </c>
      <c r="R370">
        <f t="shared" si="250"/>
        <v>0</v>
      </c>
      <c r="S370">
        <f t="shared" si="251"/>
        <v>0</v>
      </c>
      <c r="T370">
        <f t="shared" si="252"/>
        <v>0</v>
      </c>
      <c r="U370">
        <f t="shared" si="253"/>
        <v>0</v>
      </c>
      <c r="V370">
        <f t="shared" si="254"/>
        <v>0</v>
      </c>
      <c r="W370">
        <f t="shared" si="255"/>
        <v>500000</v>
      </c>
      <c r="X370">
        <f t="shared" si="242"/>
        <v>0</v>
      </c>
      <c r="Y370">
        <f t="shared" si="243"/>
        <v>0</v>
      </c>
      <c r="Z370">
        <f t="shared" si="244"/>
        <v>0</v>
      </c>
      <c r="AA370">
        <f t="shared" si="256"/>
        <v>0</v>
      </c>
    </row>
    <row r="371" spans="2:27">
      <c r="B371" s="1" t="s">
        <v>388</v>
      </c>
      <c r="C371" s="3">
        <v>422420</v>
      </c>
      <c r="D371" s="3">
        <v>422420</v>
      </c>
      <c r="E371" s="1" t="s">
        <v>378</v>
      </c>
      <c r="F371" s="1">
        <v>1</v>
      </c>
      <c r="G371" s="6" t="s">
        <v>942</v>
      </c>
      <c r="H371" s="6" t="s">
        <v>943</v>
      </c>
      <c r="I371" s="6" t="s">
        <v>780</v>
      </c>
      <c r="J371">
        <f t="shared" si="245"/>
        <v>0</v>
      </c>
      <c r="K371">
        <f t="shared" si="239"/>
        <v>0</v>
      </c>
      <c r="L371">
        <f t="shared" si="240"/>
        <v>422420</v>
      </c>
      <c r="M371">
        <f t="shared" si="241"/>
        <v>1</v>
      </c>
      <c r="N371">
        <f t="shared" si="246"/>
        <v>0</v>
      </c>
      <c r="O371">
        <f t="shared" si="247"/>
        <v>0</v>
      </c>
      <c r="P371">
        <f t="shared" si="248"/>
        <v>0</v>
      </c>
      <c r="Q371">
        <f t="shared" si="249"/>
        <v>0</v>
      </c>
      <c r="R371">
        <f t="shared" si="250"/>
        <v>0</v>
      </c>
      <c r="S371">
        <f t="shared" si="251"/>
        <v>0</v>
      </c>
      <c r="T371">
        <f t="shared" si="252"/>
        <v>0</v>
      </c>
      <c r="U371">
        <f t="shared" si="253"/>
        <v>422420</v>
      </c>
      <c r="V371">
        <f t="shared" si="254"/>
        <v>0</v>
      </c>
      <c r="W371">
        <f t="shared" si="255"/>
        <v>0</v>
      </c>
      <c r="X371">
        <f t="shared" si="242"/>
        <v>0</v>
      </c>
      <c r="Y371">
        <f t="shared" si="243"/>
        <v>0</v>
      </c>
      <c r="Z371">
        <f t="shared" si="244"/>
        <v>0</v>
      </c>
      <c r="AA371">
        <f t="shared" si="256"/>
        <v>0</v>
      </c>
    </row>
    <row r="372" spans="2:27">
      <c r="B372" s="1" t="s">
        <v>389</v>
      </c>
      <c r="C372" s="3">
        <v>50000</v>
      </c>
      <c r="D372" s="3">
        <v>50000</v>
      </c>
      <c r="E372" s="1" t="s">
        <v>378</v>
      </c>
      <c r="F372" s="1">
        <v>1</v>
      </c>
      <c r="G372" s="4" t="s">
        <v>936</v>
      </c>
      <c r="H372" s="4" t="s">
        <v>937</v>
      </c>
      <c r="I372" s="4" t="s">
        <v>177</v>
      </c>
      <c r="J372">
        <f t="shared" si="245"/>
        <v>0</v>
      </c>
      <c r="K372">
        <f t="shared" si="239"/>
        <v>0</v>
      </c>
      <c r="L372">
        <f t="shared" si="240"/>
        <v>0</v>
      </c>
      <c r="M372">
        <f t="shared" si="241"/>
        <v>0</v>
      </c>
      <c r="N372">
        <f t="shared" si="246"/>
        <v>0</v>
      </c>
      <c r="O372">
        <f t="shared" si="247"/>
        <v>0</v>
      </c>
      <c r="P372">
        <f t="shared" si="248"/>
        <v>50000</v>
      </c>
      <c r="Q372">
        <f t="shared" si="249"/>
        <v>1</v>
      </c>
      <c r="R372">
        <f t="shared" si="250"/>
        <v>50000</v>
      </c>
      <c r="S372">
        <f t="shared" si="251"/>
        <v>0</v>
      </c>
      <c r="T372">
        <f t="shared" si="252"/>
        <v>0</v>
      </c>
      <c r="U372">
        <f t="shared" si="253"/>
        <v>0</v>
      </c>
      <c r="V372">
        <f t="shared" si="254"/>
        <v>0</v>
      </c>
      <c r="W372">
        <f t="shared" si="255"/>
        <v>0</v>
      </c>
      <c r="X372">
        <f t="shared" si="242"/>
        <v>0</v>
      </c>
      <c r="Y372">
        <f t="shared" si="243"/>
        <v>0</v>
      </c>
      <c r="Z372">
        <f t="shared" si="244"/>
        <v>0</v>
      </c>
      <c r="AA372">
        <f t="shared" si="256"/>
        <v>0</v>
      </c>
    </row>
    <row r="373" spans="2:27">
      <c r="B373" s="1" t="s">
        <v>390</v>
      </c>
      <c r="C373" s="3">
        <v>500000</v>
      </c>
      <c r="D373" s="3">
        <v>500000</v>
      </c>
      <c r="E373" s="1" t="s">
        <v>378</v>
      </c>
      <c r="F373" s="1">
        <v>1</v>
      </c>
      <c r="G373" s="5" t="s">
        <v>944</v>
      </c>
      <c r="H373" s="6" t="s">
        <v>945</v>
      </c>
      <c r="I373" s="6" t="s">
        <v>780</v>
      </c>
      <c r="J373">
        <f t="shared" si="245"/>
        <v>0</v>
      </c>
      <c r="K373">
        <f t="shared" si="239"/>
        <v>0</v>
      </c>
      <c r="L373">
        <f t="shared" si="240"/>
        <v>500000</v>
      </c>
      <c r="M373">
        <f t="shared" si="241"/>
        <v>1</v>
      </c>
      <c r="N373">
        <f t="shared" si="246"/>
        <v>0</v>
      </c>
      <c r="O373">
        <f t="shared" si="247"/>
        <v>0</v>
      </c>
      <c r="P373">
        <f t="shared" si="248"/>
        <v>0</v>
      </c>
      <c r="Q373">
        <f t="shared" si="249"/>
        <v>0</v>
      </c>
      <c r="R373">
        <f t="shared" si="250"/>
        <v>0</v>
      </c>
      <c r="S373">
        <f t="shared" si="251"/>
        <v>0</v>
      </c>
      <c r="T373">
        <f t="shared" si="252"/>
        <v>0</v>
      </c>
      <c r="U373">
        <f t="shared" si="253"/>
        <v>0</v>
      </c>
      <c r="V373">
        <f t="shared" si="254"/>
        <v>500000</v>
      </c>
      <c r="W373">
        <f t="shared" si="255"/>
        <v>0</v>
      </c>
      <c r="X373">
        <f t="shared" si="242"/>
        <v>0</v>
      </c>
      <c r="Y373">
        <f t="shared" si="243"/>
        <v>0</v>
      </c>
      <c r="Z373">
        <f t="shared" si="244"/>
        <v>0</v>
      </c>
      <c r="AA373">
        <f t="shared" si="256"/>
        <v>0</v>
      </c>
    </row>
    <row r="374" spans="2:27">
      <c r="B374" s="1" t="s">
        <v>391</v>
      </c>
      <c r="C374" s="3">
        <v>48000</v>
      </c>
      <c r="D374" s="3">
        <v>48000</v>
      </c>
      <c r="E374" s="1" t="s">
        <v>378</v>
      </c>
      <c r="F374" s="1">
        <v>1</v>
      </c>
      <c r="G374" s="6" t="s">
        <v>942</v>
      </c>
      <c r="H374" s="6" t="s">
        <v>943</v>
      </c>
      <c r="I374" s="6" t="s">
        <v>780</v>
      </c>
      <c r="J374">
        <f t="shared" si="245"/>
        <v>0</v>
      </c>
      <c r="K374">
        <f t="shared" si="239"/>
        <v>0</v>
      </c>
      <c r="L374">
        <f t="shared" si="240"/>
        <v>48000</v>
      </c>
      <c r="M374">
        <f t="shared" si="241"/>
        <v>1</v>
      </c>
      <c r="N374">
        <f t="shared" si="246"/>
        <v>0</v>
      </c>
      <c r="O374">
        <f t="shared" si="247"/>
        <v>0</v>
      </c>
      <c r="P374">
        <f t="shared" si="248"/>
        <v>0</v>
      </c>
      <c r="Q374">
        <f t="shared" si="249"/>
        <v>0</v>
      </c>
      <c r="R374">
        <f t="shared" si="250"/>
        <v>0</v>
      </c>
      <c r="S374">
        <f t="shared" si="251"/>
        <v>0</v>
      </c>
      <c r="T374">
        <f t="shared" si="252"/>
        <v>0</v>
      </c>
      <c r="U374">
        <f t="shared" si="253"/>
        <v>48000</v>
      </c>
      <c r="V374">
        <f t="shared" si="254"/>
        <v>0</v>
      </c>
      <c r="W374">
        <f t="shared" si="255"/>
        <v>0</v>
      </c>
      <c r="X374">
        <f t="shared" si="242"/>
        <v>0</v>
      </c>
      <c r="Y374">
        <f t="shared" si="243"/>
        <v>0</v>
      </c>
      <c r="Z374">
        <f t="shared" si="244"/>
        <v>0</v>
      </c>
      <c r="AA374">
        <f t="shared" si="256"/>
        <v>0</v>
      </c>
    </row>
    <row r="375" spans="2:27" ht="30">
      <c r="B375" s="1" t="s">
        <v>392</v>
      </c>
      <c r="C375" s="3">
        <v>500000</v>
      </c>
      <c r="D375" s="3">
        <v>500000</v>
      </c>
      <c r="E375" s="1" t="s">
        <v>378</v>
      </c>
      <c r="F375" s="1">
        <v>1</v>
      </c>
      <c r="G375" s="4" t="s">
        <v>936</v>
      </c>
      <c r="H375" s="4" t="s">
        <v>937</v>
      </c>
      <c r="I375" s="4" t="s">
        <v>177</v>
      </c>
      <c r="J375">
        <f t="shared" si="245"/>
        <v>0</v>
      </c>
      <c r="K375">
        <f t="shared" si="239"/>
        <v>0</v>
      </c>
      <c r="L375">
        <f t="shared" si="240"/>
        <v>0</v>
      </c>
      <c r="M375">
        <f t="shared" si="241"/>
        <v>0</v>
      </c>
      <c r="N375">
        <f t="shared" si="246"/>
        <v>0</v>
      </c>
      <c r="O375">
        <f t="shared" si="247"/>
        <v>0</v>
      </c>
      <c r="P375">
        <f t="shared" si="248"/>
        <v>500000</v>
      </c>
      <c r="Q375">
        <f t="shared" si="249"/>
        <v>1</v>
      </c>
      <c r="R375">
        <f t="shared" si="250"/>
        <v>500000</v>
      </c>
      <c r="S375">
        <f t="shared" si="251"/>
        <v>0</v>
      </c>
      <c r="T375">
        <f t="shared" si="252"/>
        <v>0</v>
      </c>
      <c r="U375">
        <f t="shared" si="253"/>
        <v>0</v>
      </c>
      <c r="V375">
        <f t="shared" si="254"/>
        <v>0</v>
      </c>
      <c r="W375">
        <f t="shared" si="255"/>
        <v>0</v>
      </c>
      <c r="X375">
        <f t="shared" si="242"/>
        <v>0</v>
      </c>
      <c r="Y375">
        <f t="shared" si="243"/>
        <v>0</v>
      </c>
      <c r="Z375">
        <f t="shared" si="244"/>
        <v>0</v>
      </c>
      <c r="AA375">
        <f t="shared" si="256"/>
        <v>0</v>
      </c>
    </row>
    <row r="376" spans="2:27" ht="30">
      <c r="B376" s="1" t="s">
        <v>393</v>
      </c>
      <c r="C376" s="3">
        <v>171511</v>
      </c>
      <c r="D376" s="3">
        <v>171511</v>
      </c>
      <c r="E376" s="1" t="s">
        <v>378</v>
      </c>
      <c r="F376" s="1">
        <v>1</v>
      </c>
      <c r="G376" s="4" t="s">
        <v>936</v>
      </c>
      <c r="H376" s="4" t="s">
        <v>937</v>
      </c>
      <c r="I376" s="4" t="s">
        <v>177</v>
      </c>
      <c r="J376">
        <f t="shared" si="245"/>
        <v>0</v>
      </c>
      <c r="K376">
        <f t="shared" si="239"/>
        <v>0</v>
      </c>
      <c r="L376">
        <f t="shared" si="240"/>
        <v>0</v>
      </c>
      <c r="M376">
        <f t="shared" si="241"/>
        <v>0</v>
      </c>
      <c r="N376">
        <f t="shared" si="246"/>
        <v>0</v>
      </c>
      <c r="O376">
        <f t="shared" si="247"/>
        <v>0</v>
      </c>
      <c r="P376">
        <f t="shared" si="248"/>
        <v>171511</v>
      </c>
      <c r="Q376">
        <f t="shared" si="249"/>
        <v>1</v>
      </c>
      <c r="R376">
        <f t="shared" si="250"/>
        <v>171511</v>
      </c>
      <c r="S376">
        <f t="shared" si="251"/>
        <v>0</v>
      </c>
      <c r="T376">
        <f t="shared" si="252"/>
        <v>0</v>
      </c>
      <c r="U376">
        <f t="shared" si="253"/>
        <v>0</v>
      </c>
      <c r="V376">
        <f t="shared" si="254"/>
        <v>0</v>
      </c>
      <c r="W376">
        <f t="shared" si="255"/>
        <v>0</v>
      </c>
      <c r="X376">
        <f t="shared" si="242"/>
        <v>0</v>
      </c>
      <c r="Y376">
        <f t="shared" si="243"/>
        <v>0</v>
      </c>
      <c r="Z376">
        <f t="shared" si="244"/>
        <v>0</v>
      </c>
      <c r="AA376">
        <f t="shared" si="256"/>
        <v>0</v>
      </c>
    </row>
    <row r="377" spans="2:27">
      <c r="B377" s="1" t="s">
        <v>394</v>
      </c>
      <c r="C377" s="3">
        <v>8342</v>
      </c>
      <c r="D377" s="3">
        <v>8342</v>
      </c>
      <c r="E377" s="1" t="s">
        <v>378</v>
      </c>
      <c r="F377" s="1">
        <v>1</v>
      </c>
      <c r="G377" s="5" t="s">
        <v>940</v>
      </c>
      <c r="H377" t="s">
        <v>941</v>
      </c>
      <c r="I377" t="s">
        <v>177</v>
      </c>
      <c r="J377">
        <f t="shared" si="245"/>
        <v>0</v>
      </c>
      <c r="K377">
        <f t="shared" si="239"/>
        <v>0</v>
      </c>
      <c r="L377">
        <f t="shared" si="240"/>
        <v>0</v>
      </c>
      <c r="M377">
        <f t="shared" si="241"/>
        <v>0</v>
      </c>
      <c r="N377">
        <f t="shared" si="246"/>
        <v>0</v>
      </c>
      <c r="O377">
        <f t="shared" si="247"/>
        <v>0</v>
      </c>
      <c r="P377">
        <f t="shared" si="248"/>
        <v>8342</v>
      </c>
      <c r="Q377">
        <f t="shared" si="249"/>
        <v>1</v>
      </c>
      <c r="R377">
        <f t="shared" si="250"/>
        <v>0</v>
      </c>
      <c r="S377">
        <f t="shared" si="251"/>
        <v>0</v>
      </c>
      <c r="T377">
        <f t="shared" si="252"/>
        <v>8342</v>
      </c>
      <c r="U377">
        <f t="shared" si="253"/>
        <v>0</v>
      </c>
      <c r="V377">
        <f t="shared" si="254"/>
        <v>0</v>
      </c>
      <c r="W377">
        <f t="shared" si="255"/>
        <v>0</v>
      </c>
      <c r="X377">
        <f t="shared" si="242"/>
        <v>0</v>
      </c>
      <c r="Y377">
        <f t="shared" si="243"/>
        <v>0</v>
      </c>
      <c r="Z377">
        <f t="shared" si="244"/>
        <v>0</v>
      </c>
      <c r="AA377">
        <f t="shared" si="256"/>
        <v>0</v>
      </c>
    </row>
    <row r="378" spans="2:27">
      <c r="B378" s="1" t="s">
        <v>395</v>
      </c>
      <c r="C378" s="3">
        <v>30000</v>
      </c>
      <c r="D378" s="3">
        <v>30000</v>
      </c>
      <c r="E378" s="1" t="s">
        <v>378</v>
      </c>
      <c r="F378" s="1">
        <v>1</v>
      </c>
      <c r="G378" s="5" t="s">
        <v>950</v>
      </c>
      <c r="H378" s="6" t="s">
        <v>951</v>
      </c>
      <c r="I378" s="6" t="s">
        <v>177</v>
      </c>
      <c r="J378">
        <f t="shared" si="245"/>
        <v>0</v>
      </c>
      <c r="K378">
        <f t="shared" si="239"/>
        <v>0</v>
      </c>
      <c r="L378">
        <f t="shared" si="240"/>
        <v>0</v>
      </c>
      <c r="M378">
        <f t="shared" si="241"/>
        <v>0</v>
      </c>
      <c r="N378">
        <f t="shared" si="246"/>
        <v>0</v>
      </c>
      <c r="O378">
        <f t="shared" si="247"/>
        <v>0</v>
      </c>
      <c r="P378">
        <f t="shared" si="248"/>
        <v>30000</v>
      </c>
      <c r="Q378">
        <f t="shared" si="249"/>
        <v>1</v>
      </c>
      <c r="R378">
        <f t="shared" si="250"/>
        <v>0</v>
      </c>
      <c r="S378">
        <f t="shared" si="251"/>
        <v>0</v>
      </c>
      <c r="T378">
        <f t="shared" si="252"/>
        <v>0</v>
      </c>
      <c r="U378">
        <f t="shared" si="253"/>
        <v>0</v>
      </c>
      <c r="V378">
        <f t="shared" si="254"/>
        <v>0</v>
      </c>
      <c r="W378">
        <f t="shared" si="255"/>
        <v>0</v>
      </c>
      <c r="X378">
        <f t="shared" si="242"/>
        <v>30000</v>
      </c>
      <c r="Y378">
        <f t="shared" si="243"/>
        <v>0</v>
      </c>
      <c r="Z378">
        <f t="shared" si="244"/>
        <v>0</v>
      </c>
      <c r="AA378">
        <f t="shared" si="256"/>
        <v>0</v>
      </c>
    </row>
    <row r="379" spans="2:27">
      <c r="B379" s="1" t="s">
        <v>396</v>
      </c>
      <c r="C379" s="3">
        <v>50000</v>
      </c>
      <c r="D379" s="3">
        <v>50000</v>
      </c>
      <c r="E379" s="1" t="s">
        <v>378</v>
      </c>
      <c r="F379" s="1">
        <v>1</v>
      </c>
      <c r="G379" s="5" t="s">
        <v>952</v>
      </c>
      <c r="H379" s="6" t="s">
        <v>953</v>
      </c>
      <c r="I379" s="6" t="s">
        <v>177</v>
      </c>
      <c r="J379">
        <f t="shared" si="245"/>
        <v>0</v>
      </c>
      <c r="K379">
        <f t="shared" si="239"/>
        <v>0</v>
      </c>
      <c r="L379">
        <f t="shared" si="240"/>
        <v>0</v>
      </c>
      <c r="M379">
        <f t="shared" si="241"/>
        <v>0</v>
      </c>
      <c r="N379">
        <f t="shared" si="246"/>
        <v>0</v>
      </c>
      <c r="O379">
        <f t="shared" si="247"/>
        <v>0</v>
      </c>
      <c r="P379">
        <f t="shared" si="248"/>
        <v>50000</v>
      </c>
      <c r="Q379">
        <f t="shared" si="249"/>
        <v>1</v>
      </c>
      <c r="R379">
        <f t="shared" si="250"/>
        <v>0</v>
      </c>
      <c r="S379">
        <f t="shared" si="251"/>
        <v>0</v>
      </c>
      <c r="T379">
        <f t="shared" si="252"/>
        <v>0</v>
      </c>
      <c r="U379">
        <f t="shared" si="253"/>
        <v>0</v>
      </c>
      <c r="V379">
        <f t="shared" si="254"/>
        <v>0</v>
      </c>
      <c r="W379">
        <f t="shared" si="255"/>
        <v>0</v>
      </c>
      <c r="X379">
        <f t="shared" si="242"/>
        <v>0</v>
      </c>
      <c r="Y379">
        <f t="shared" si="243"/>
        <v>50000</v>
      </c>
      <c r="Z379">
        <f t="shared" si="244"/>
        <v>0</v>
      </c>
      <c r="AA379">
        <f t="shared" si="256"/>
        <v>0</v>
      </c>
    </row>
    <row r="380" spans="2:27">
      <c r="B380" s="1" t="s">
        <v>397</v>
      </c>
      <c r="C380" s="3">
        <v>115000</v>
      </c>
      <c r="D380" s="3">
        <v>115000</v>
      </c>
      <c r="E380" s="1" t="s">
        <v>378</v>
      </c>
      <c r="F380" s="1">
        <v>1</v>
      </c>
      <c r="G380" s="6" t="s">
        <v>946</v>
      </c>
      <c r="H380" t="s">
        <v>947</v>
      </c>
      <c r="I380" s="6" t="s">
        <v>200</v>
      </c>
      <c r="J380">
        <f t="shared" si="245"/>
        <v>0</v>
      </c>
      <c r="K380">
        <f t="shared" si="239"/>
        <v>0</v>
      </c>
      <c r="L380">
        <f t="shared" si="240"/>
        <v>0</v>
      </c>
      <c r="M380">
        <f t="shared" si="241"/>
        <v>0</v>
      </c>
      <c r="N380">
        <f t="shared" si="246"/>
        <v>115000</v>
      </c>
      <c r="O380">
        <f t="shared" si="247"/>
        <v>1</v>
      </c>
      <c r="P380">
        <f t="shared" si="248"/>
        <v>0</v>
      </c>
      <c r="Q380">
        <f t="shared" si="249"/>
        <v>0</v>
      </c>
      <c r="R380">
        <f t="shared" si="250"/>
        <v>0</v>
      </c>
      <c r="S380">
        <f t="shared" si="251"/>
        <v>0</v>
      </c>
      <c r="T380">
        <f t="shared" si="252"/>
        <v>0</v>
      </c>
      <c r="U380">
        <f t="shared" si="253"/>
        <v>0</v>
      </c>
      <c r="V380">
        <f t="shared" si="254"/>
        <v>0</v>
      </c>
      <c r="W380">
        <f t="shared" si="255"/>
        <v>0</v>
      </c>
      <c r="X380">
        <f t="shared" si="242"/>
        <v>0</v>
      </c>
      <c r="Y380">
        <f t="shared" si="243"/>
        <v>0</v>
      </c>
      <c r="Z380">
        <f t="shared" si="244"/>
        <v>0</v>
      </c>
      <c r="AA380">
        <f t="shared" si="256"/>
        <v>115000</v>
      </c>
    </row>
    <row r="381" spans="2:27" ht="30">
      <c r="B381" s="1" t="s">
        <v>398</v>
      </c>
      <c r="C381" s="3">
        <v>8000</v>
      </c>
      <c r="D381" s="3">
        <v>8000</v>
      </c>
      <c r="E381" s="1" t="s">
        <v>378</v>
      </c>
      <c r="F381" s="1">
        <v>1</v>
      </c>
      <c r="G381" s="4" t="s">
        <v>936</v>
      </c>
      <c r="H381" s="4" t="s">
        <v>937</v>
      </c>
      <c r="I381" s="4" t="s">
        <v>177</v>
      </c>
      <c r="J381">
        <f t="shared" si="245"/>
        <v>0</v>
      </c>
      <c r="K381">
        <f t="shared" si="239"/>
        <v>0</v>
      </c>
      <c r="L381">
        <f t="shared" si="240"/>
        <v>0</v>
      </c>
      <c r="M381">
        <f t="shared" si="241"/>
        <v>0</v>
      </c>
      <c r="N381">
        <f t="shared" si="246"/>
        <v>0</v>
      </c>
      <c r="O381">
        <f t="shared" si="247"/>
        <v>0</v>
      </c>
      <c r="P381">
        <f t="shared" si="248"/>
        <v>8000</v>
      </c>
      <c r="Q381">
        <f t="shared" si="249"/>
        <v>1</v>
      </c>
      <c r="R381">
        <f t="shared" si="250"/>
        <v>8000</v>
      </c>
      <c r="S381">
        <f t="shared" si="251"/>
        <v>0</v>
      </c>
      <c r="T381">
        <f t="shared" si="252"/>
        <v>0</v>
      </c>
      <c r="U381">
        <f t="shared" si="253"/>
        <v>0</v>
      </c>
      <c r="V381">
        <f t="shared" si="254"/>
        <v>0</v>
      </c>
      <c r="W381">
        <f t="shared" si="255"/>
        <v>0</v>
      </c>
      <c r="X381">
        <f t="shared" si="242"/>
        <v>0</v>
      </c>
      <c r="Y381">
        <f t="shared" si="243"/>
        <v>0</v>
      </c>
      <c r="Z381">
        <f t="shared" si="244"/>
        <v>0</v>
      </c>
      <c r="AA381">
        <f t="shared" si="256"/>
        <v>0</v>
      </c>
    </row>
    <row r="382" spans="2:27">
      <c r="B382" s="1" t="s">
        <v>399</v>
      </c>
      <c r="C382" s="3">
        <v>154011</v>
      </c>
      <c r="D382" s="3">
        <v>154011</v>
      </c>
      <c r="E382" s="1" t="s">
        <v>378</v>
      </c>
      <c r="F382" s="1">
        <v>2</v>
      </c>
      <c r="G382" s="6" t="s">
        <v>948</v>
      </c>
      <c r="H382" s="6" t="s">
        <v>949</v>
      </c>
      <c r="I382" s="6" t="s">
        <v>780</v>
      </c>
      <c r="J382">
        <f t="shared" si="245"/>
        <v>0</v>
      </c>
      <c r="K382">
        <f t="shared" si="239"/>
        <v>0</v>
      </c>
      <c r="L382">
        <f t="shared" si="240"/>
        <v>154011</v>
      </c>
      <c r="M382">
        <f t="shared" si="241"/>
        <v>1</v>
      </c>
      <c r="N382">
        <f t="shared" si="246"/>
        <v>0</v>
      </c>
      <c r="O382">
        <f t="shared" si="247"/>
        <v>0</v>
      </c>
      <c r="P382">
        <f t="shared" si="248"/>
        <v>0</v>
      </c>
      <c r="Q382">
        <f t="shared" si="249"/>
        <v>0</v>
      </c>
      <c r="R382">
        <f t="shared" si="250"/>
        <v>0</v>
      </c>
      <c r="S382">
        <f t="shared" si="251"/>
        <v>0</v>
      </c>
      <c r="T382">
        <f t="shared" si="252"/>
        <v>0</v>
      </c>
      <c r="U382">
        <f t="shared" si="253"/>
        <v>0</v>
      </c>
      <c r="V382">
        <f t="shared" si="254"/>
        <v>0</v>
      </c>
      <c r="W382">
        <f t="shared" si="255"/>
        <v>154011</v>
      </c>
      <c r="X382">
        <f t="shared" si="242"/>
        <v>0</v>
      </c>
      <c r="Y382">
        <f t="shared" si="243"/>
        <v>0</v>
      </c>
      <c r="Z382">
        <f t="shared" si="244"/>
        <v>0</v>
      </c>
      <c r="AA382">
        <f t="shared" si="256"/>
        <v>0</v>
      </c>
    </row>
    <row r="383" spans="2:27">
      <c r="B383" s="1" t="s">
        <v>400</v>
      </c>
      <c r="C383" s="3">
        <v>320200</v>
      </c>
      <c r="D383" s="3">
        <v>320200</v>
      </c>
      <c r="E383" s="1" t="s">
        <v>378</v>
      </c>
      <c r="F383" s="1">
        <v>2</v>
      </c>
      <c r="G383" s="6" t="s">
        <v>954</v>
      </c>
      <c r="H383" s="6" t="s">
        <v>955</v>
      </c>
      <c r="I383" s="6" t="s">
        <v>177</v>
      </c>
      <c r="J383">
        <f t="shared" si="245"/>
        <v>0</v>
      </c>
      <c r="K383">
        <f t="shared" si="239"/>
        <v>0</v>
      </c>
      <c r="L383">
        <f t="shared" si="240"/>
        <v>0</v>
      </c>
      <c r="M383">
        <f t="shared" si="241"/>
        <v>0</v>
      </c>
      <c r="N383">
        <f t="shared" si="246"/>
        <v>0</v>
      </c>
      <c r="O383">
        <f t="shared" si="247"/>
        <v>0</v>
      </c>
      <c r="P383">
        <f t="shared" si="248"/>
        <v>320200</v>
      </c>
      <c r="Q383">
        <f t="shared" si="249"/>
        <v>1</v>
      </c>
      <c r="R383">
        <f t="shared" si="250"/>
        <v>0</v>
      </c>
      <c r="S383">
        <f t="shared" si="251"/>
        <v>0</v>
      </c>
      <c r="T383">
        <f t="shared" si="252"/>
        <v>0</v>
      </c>
      <c r="U383">
        <f t="shared" si="253"/>
        <v>0</v>
      </c>
      <c r="V383">
        <f t="shared" si="254"/>
        <v>0</v>
      </c>
      <c r="W383">
        <f t="shared" si="255"/>
        <v>0</v>
      </c>
      <c r="X383">
        <f t="shared" si="242"/>
        <v>0</v>
      </c>
      <c r="Y383">
        <f t="shared" si="243"/>
        <v>0</v>
      </c>
      <c r="Z383">
        <f t="shared" si="244"/>
        <v>320200</v>
      </c>
      <c r="AA383">
        <f t="shared" si="256"/>
        <v>0</v>
      </c>
    </row>
    <row r="384" spans="2:27">
      <c r="B384" s="1" t="s">
        <v>401</v>
      </c>
      <c r="C384" s="3">
        <v>151600</v>
      </c>
      <c r="D384" s="3">
        <v>151600</v>
      </c>
      <c r="E384" s="1" t="s">
        <v>378</v>
      </c>
      <c r="F384" s="1">
        <v>2</v>
      </c>
      <c r="G384" s="4" t="s">
        <v>936</v>
      </c>
      <c r="H384" s="4" t="s">
        <v>937</v>
      </c>
      <c r="I384" s="4" t="s">
        <v>177</v>
      </c>
      <c r="J384">
        <f t="shared" si="245"/>
        <v>0</v>
      </c>
      <c r="K384">
        <f t="shared" si="239"/>
        <v>0</v>
      </c>
      <c r="L384">
        <f t="shared" si="240"/>
        <v>0</v>
      </c>
      <c r="M384">
        <f t="shared" si="241"/>
        <v>0</v>
      </c>
      <c r="N384">
        <f t="shared" si="246"/>
        <v>0</v>
      </c>
      <c r="O384">
        <f t="shared" si="247"/>
        <v>0</v>
      </c>
      <c r="P384">
        <f t="shared" si="248"/>
        <v>151600</v>
      </c>
      <c r="Q384">
        <f t="shared" si="249"/>
        <v>1</v>
      </c>
      <c r="R384">
        <f t="shared" si="250"/>
        <v>151600</v>
      </c>
      <c r="S384">
        <f t="shared" si="251"/>
        <v>0</v>
      </c>
      <c r="T384">
        <f t="shared" si="252"/>
        <v>0</v>
      </c>
      <c r="U384">
        <f t="shared" si="253"/>
        <v>0</v>
      </c>
      <c r="V384">
        <f t="shared" si="254"/>
        <v>0</v>
      </c>
      <c r="W384">
        <f t="shared" si="255"/>
        <v>0</v>
      </c>
      <c r="X384">
        <f t="shared" si="242"/>
        <v>0</v>
      </c>
      <c r="Y384">
        <f t="shared" si="243"/>
        <v>0</v>
      </c>
      <c r="Z384">
        <f t="shared" si="244"/>
        <v>0</v>
      </c>
      <c r="AA384">
        <f t="shared" si="256"/>
        <v>0</v>
      </c>
    </row>
    <row r="385" spans="2:27">
      <c r="B385" s="1" t="s">
        <v>402</v>
      </c>
      <c r="C385" s="3">
        <v>396466</v>
      </c>
      <c r="D385" s="3">
        <v>396466</v>
      </c>
      <c r="E385" s="1" t="s">
        <v>378</v>
      </c>
      <c r="F385" s="1">
        <v>2</v>
      </c>
      <c r="G385" t="s">
        <v>938</v>
      </c>
      <c r="H385" t="s">
        <v>939</v>
      </c>
      <c r="I385" t="s">
        <v>780</v>
      </c>
      <c r="J385">
        <f t="shared" si="245"/>
        <v>0</v>
      </c>
      <c r="K385">
        <f t="shared" si="239"/>
        <v>0</v>
      </c>
      <c r="L385">
        <f t="shared" si="240"/>
        <v>396466</v>
      </c>
      <c r="M385">
        <f t="shared" si="241"/>
        <v>1</v>
      </c>
      <c r="N385">
        <f t="shared" si="246"/>
        <v>0</v>
      </c>
      <c r="O385">
        <f t="shared" si="247"/>
        <v>0</v>
      </c>
      <c r="P385">
        <f t="shared" si="248"/>
        <v>0</v>
      </c>
      <c r="Q385">
        <f t="shared" si="249"/>
        <v>0</v>
      </c>
      <c r="R385">
        <f t="shared" si="250"/>
        <v>0</v>
      </c>
      <c r="S385">
        <f t="shared" si="251"/>
        <v>396466</v>
      </c>
      <c r="T385">
        <f t="shared" si="252"/>
        <v>0</v>
      </c>
      <c r="U385">
        <f t="shared" si="253"/>
        <v>0</v>
      </c>
      <c r="V385">
        <f t="shared" si="254"/>
        <v>0</v>
      </c>
      <c r="W385">
        <f t="shared" si="255"/>
        <v>0</v>
      </c>
      <c r="X385">
        <f t="shared" si="242"/>
        <v>0</v>
      </c>
      <c r="Y385">
        <f t="shared" si="243"/>
        <v>0</v>
      </c>
      <c r="Z385">
        <f t="shared" si="244"/>
        <v>0</v>
      </c>
      <c r="AA385">
        <f t="shared" si="256"/>
        <v>0</v>
      </c>
    </row>
    <row r="386" spans="2:27">
      <c r="B386" s="1" t="s">
        <v>403</v>
      </c>
      <c r="C386" s="3">
        <v>200000</v>
      </c>
      <c r="D386" s="3">
        <v>200000</v>
      </c>
      <c r="E386" s="1" t="s">
        <v>378</v>
      </c>
      <c r="F386" s="1">
        <v>2</v>
      </c>
      <c r="G386" s="6" t="s">
        <v>948</v>
      </c>
      <c r="H386" s="6" t="s">
        <v>949</v>
      </c>
      <c r="I386" s="6" t="s">
        <v>780</v>
      </c>
      <c r="J386">
        <f t="shared" si="245"/>
        <v>0</v>
      </c>
      <c r="K386">
        <f t="shared" si="239"/>
        <v>0</v>
      </c>
      <c r="L386">
        <f t="shared" si="240"/>
        <v>200000</v>
      </c>
      <c r="M386">
        <f t="shared" si="241"/>
        <v>1</v>
      </c>
      <c r="N386">
        <f t="shared" si="246"/>
        <v>0</v>
      </c>
      <c r="O386">
        <f t="shared" si="247"/>
        <v>0</v>
      </c>
      <c r="P386">
        <f t="shared" si="248"/>
        <v>0</v>
      </c>
      <c r="Q386">
        <f t="shared" si="249"/>
        <v>0</v>
      </c>
      <c r="R386">
        <f t="shared" si="250"/>
        <v>0</v>
      </c>
      <c r="S386">
        <f t="shared" si="251"/>
        <v>0</v>
      </c>
      <c r="T386">
        <f t="shared" si="252"/>
        <v>0</v>
      </c>
      <c r="U386">
        <f t="shared" si="253"/>
        <v>0</v>
      </c>
      <c r="V386">
        <f t="shared" si="254"/>
        <v>0</v>
      </c>
      <c r="W386">
        <f t="shared" si="255"/>
        <v>200000</v>
      </c>
      <c r="X386">
        <f t="shared" si="242"/>
        <v>0</v>
      </c>
      <c r="Y386">
        <f t="shared" si="243"/>
        <v>0</v>
      </c>
      <c r="Z386">
        <f t="shared" si="244"/>
        <v>0</v>
      </c>
      <c r="AA386">
        <f t="shared" si="256"/>
        <v>0</v>
      </c>
    </row>
    <row r="387" spans="2:27">
      <c r="B387" s="1" t="s">
        <v>404</v>
      </c>
      <c r="C387" s="3">
        <v>124000</v>
      </c>
      <c r="D387" s="3">
        <v>124000</v>
      </c>
      <c r="E387" s="1" t="s">
        <v>378</v>
      </c>
      <c r="F387" s="1">
        <v>2</v>
      </c>
      <c r="G387" s="4" t="s">
        <v>936</v>
      </c>
      <c r="H387" s="4" t="s">
        <v>937</v>
      </c>
      <c r="I387" s="4" t="s">
        <v>177</v>
      </c>
      <c r="J387">
        <f t="shared" si="245"/>
        <v>0</v>
      </c>
      <c r="K387">
        <f t="shared" si="239"/>
        <v>0</v>
      </c>
      <c r="L387">
        <f t="shared" si="240"/>
        <v>0</v>
      </c>
      <c r="M387">
        <f t="shared" si="241"/>
        <v>0</v>
      </c>
      <c r="N387">
        <f t="shared" si="246"/>
        <v>0</v>
      </c>
      <c r="O387">
        <f t="shared" si="247"/>
        <v>0</v>
      </c>
      <c r="P387">
        <f t="shared" si="248"/>
        <v>124000</v>
      </c>
      <c r="Q387">
        <f t="shared" si="249"/>
        <v>1</v>
      </c>
      <c r="R387">
        <f t="shared" si="250"/>
        <v>124000</v>
      </c>
      <c r="S387">
        <f t="shared" si="251"/>
        <v>0</v>
      </c>
      <c r="T387">
        <f t="shared" si="252"/>
        <v>0</v>
      </c>
      <c r="U387">
        <f t="shared" si="253"/>
        <v>0</v>
      </c>
      <c r="V387">
        <f t="shared" si="254"/>
        <v>0</v>
      </c>
      <c r="W387">
        <f t="shared" si="255"/>
        <v>0</v>
      </c>
      <c r="X387">
        <f t="shared" si="242"/>
        <v>0</v>
      </c>
      <c r="Y387">
        <f t="shared" si="243"/>
        <v>0</v>
      </c>
      <c r="Z387">
        <f t="shared" si="244"/>
        <v>0</v>
      </c>
      <c r="AA387">
        <f t="shared" si="256"/>
        <v>0</v>
      </c>
    </row>
    <row r="388" spans="2:27">
      <c r="B388" s="1" t="s">
        <v>405</v>
      </c>
      <c r="C388" s="3">
        <v>45000</v>
      </c>
      <c r="D388" s="3">
        <v>45000</v>
      </c>
      <c r="E388" s="1" t="s">
        <v>378</v>
      </c>
      <c r="F388" s="1">
        <v>2</v>
      </c>
      <c r="G388" s="6" t="s">
        <v>942</v>
      </c>
      <c r="H388" s="6" t="s">
        <v>943</v>
      </c>
      <c r="I388" s="6" t="s">
        <v>780</v>
      </c>
      <c r="J388">
        <f t="shared" si="245"/>
        <v>0</v>
      </c>
      <c r="K388">
        <f t="shared" si="239"/>
        <v>0</v>
      </c>
      <c r="L388">
        <f t="shared" si="240"/>
        <v>45000</v>
      </c>
      <c r="M388">
        <f t="shared" si="241"/>
        <v>1</v>
      </c>
      <c r="N388">
        <f t="shared" si="246"/>
        <v>0</v>
      </c>
      <c r="O388">
        <f t="shared" si="247"/>
        <v>0</v>
      </c>
      <c r="P388">
        <f t="shared" si="248"/>
        <v>0</v>
      </c>
      <c r="Q388">
        <f t="shared" si="249"/>
        <v>0</v>
      </c>
      <c r="R388">
        <f t="shared" si="250"/>
        <v>0</v>
      </c>
      <c r="S388">
        <f t="shared" si="251"/>
        <v>0</v>
      </c>
      <c r="T388">
        <f t="shared" si="252"/>
        <v>0</v>
      </c>
      <c r="U388">
        <f t="shared" si="253"/>
        <v>45000</v>
      </c>
      <c r="V388">
        <f t="shared" si="254"/>
        <v>0</v>
      </c>
      <c r="W388">
        <f t="shared" si="255"/>
        <v>0</v>
      </c>
      <c r="X388">
        <f t="shared" si="242"/>
        <v>0</v>
      </c>
      <c r="Y388">
        <f t="shared" si="243"/>
        <v>0</v>
      </c>
      <c r="Z388">
        <f t="shared" si="244"/>
        <v>0</v>
      </c>
      <c r="AA388">
        <f t="shared" si="256"/>
        <v>0</v>
      </c>
    </row>
    <row r="389" spans="2:27">
      <c r="B389" s="1" t="s">
        <v>406</v>
      </c>
      <c r="C389" s="3">
        <v>40000</v>
      </c>
      <c r="D389" s="3">
        <v>40000</v>
      </c>
      <c r="E389" s="1" t="s">
        <v>378</v>
      </c>
      <c r="F389" s="1">
        <v>2</v>
      </c>
      <c r="G389" s="5" t="s">
        <v>944</v>
      </c>
      <c r="H389" s="6" t="s">
        <v>945</v>
      </c>
      <c r="I389" s="6" t="s">
        <v>780</v>
      </c>
      <c r="J389">
        <f t="shared" si="245"/>
        <v>0</v>
      </c>
      <c r="K389">
        <f t="shared" si="239"/>
        <v>0</v>
      </c>
      <c r="L389">
        <f t="shared" si="240"/>
        <v>40000</v>
      </c>
      <c r="M389">
        <f t="shared" si="241"/>
        <v>1</v>
      </c>
      <c r="N389">
        <f t="shared" si="246"/>
        <v>0</v>
      </c>
      <c r="O389">
        <f t="shared" si="247"/>
        <v>0</v>
      </c>
      <c r="P389">
        <f t="shared" si="248"/>
        <v>0</v>
      </c>
      <c r="Q389">
        <f t="shared" si="249"/>
        <v>0</v>
      </c>
      <c r="R389">
        <f t="shared" si="250"/>
        <v>0</v>
      </c>
      <c r="S389">
        <f t="shared" si="251"/>
        <v>0</v>
      </c>
      <c r="T389">
        <f t="shared" si="252"/>
        <v>0</v>
      </c>
      <c r="U389">
        <f t="shared" si="253"/>
        <v>0</v>
      </c>
      <c r="V389">
        <f t="shared" si="254"/>
        <v>40000</v>
      </c>
      <c r="W389">
        <f t="shared" si="255"/>
        <v>0</v>
      </c>
      <c r="X389">
        <f t="shared" si="242"/>
        <v>0</v>
      </c>
      <c r="Y389">
        <f t="shared" si="243"/>
        <v>0</v>
      </c>
      <c r="Z389">
        <f t="shared" si="244"/>
        <v>0</v>
      </c>
      <c r="AA389">
        <f t="shared" si="256"/>
        <v>0</v>
      </c>
    </row>
    <row r="390" spans="2:27" ht="30">
      <c r="B390" s="1" t="s">
        <v>407</v>
      </c>
      <c r="C390" s="3">
        <v>50000</v>
      </c>
      <c r="D390" s="3">
        <v>50000</v>
      </c>
      <c r="E390" s="1" t="s">
        <v>378</v>
      </c>
      <c r="F390" s="1">
        <v>2</v>
      </c>
      <c r="G390" s="5" t="s">
        <v>944</v>
      </c>
      <c r="H390" s="6" t="s">
        <v>945</v>
      </c>
      <c r="I390" s="6" t="s">
        <v>780</v>
      </c>
      <c r="J390">
        <f t="shared" si="245"/>
        <v>0</v>
      </c>
      <c r="K390">
        <f t="shared" si="239"/>
        <v>0</v>
      </c>
      <c r="L390">
        <f t="shared" si="240"/>
        <v>50000</v>
      </c>
      <c r="M390">
        <f t="shared" si="241"/>
        <v>1</v>
      </c>
      <c r="N390">
        <f t="shared" si="246"/>
        <v>0</v>
      </c>
      <c r="O390">
        <f t="shared" si="247"/>
        <v>0</v>
      </c>
      <c r="P390">
        <f t="shared" si="248"/>
        <v>0</v>
      </c>
      <c r="Q390">
        <f t="shared" si="249"/>
        <v>0</v>
      </c>
      <c r="R390">
        <f t="shared" si="250"/>
        <v>0</v>
      </c>
      <c r="S390">
        <f t="shared" si="251"/>
        <v>0</v>
      </c>
      <c r="T390">
        <f t="shared" si="252"/>
        <v>0</v>
      </c>
      <c r="U390">
        <f t="shared" si="253"/>
        <v>0</v>
      </c>
      <c r="V390">
        <f t="shared" si="254"/>
        <v>50000</v>
      </c>
      <c r="W390">
        <f t="shared" si="255"/>
        <v>0</v>
      </c>
      <c r="X390">
        <f t="shared" si="242"/>
        <v>0</v>
      </c>
      <c r="Y390">
        <f t="shared" si="243"/>
        <v>0</v>
      </c>
      <c r="Z390">
        <f t="shared" si="244"/>
        <v>0</v>
      </c>
      <c r="AA390">
        <f t="shared" si="256"/>
        <v>0</v>
      </c>
    </row>
    <row r="391" spans="2:27" ht="30">
      <c r="B391" s="1" t="s">
        <v>408</v>
      </c>
      <c r="C391" s="3">
        <v>35000</v>
      </c>
      <c r="D391" s="3">
        <v>35000</v>
      </c>
      <c r="E391" s="1" t="s">
        <v>378</v>
      </c>
      <c r="F391" s="1">
        <v>2</v>
      </c>
      <c r="G391" s="5" t="s">
        <v>944</v>
      </c>
      <c r="H391" s="6" t="s">
        <v>945</v>
      </c>
      <c r="I391" s="6" t="s">
        <v>780</v>
      </c>
      <c r="J391">
        <f t="shared" si="245"/>
        <v>0</v>
      </c>
      <c r="K391">
        <f t="shared" si="239"/>
        <v>0</v>
      </c>
      <c r="L391">
        <f t="shared" si="240"/>
        <v>35000</v>
      </c>
      <c r="M391">
        <f t="shared" si="241"/>
        <v>1</v>
      </c>
      <c r="N391">
        <f t="shared" si="246"/>
        <v>0</v>
      </c>
      <c r="O391">
        <f t="shared" si="247"/>
        <v>0</v>
      </c>
      <c r="P391">
        <f t="shared" si="248"/>
        <v>0</v>
      </c>
      <c r="Q391">
        <f t="shared" si="249"/>
        <v>0</v>
      </c>
      <c r="R391">
        <f t="shared" si="250"/>
        <v>0</v>
      </c>
      <c r="S391">
        <f t="shared" si="251"/>
        <v>0</v>
      </c>
      <c r="T391">
        <f t="shared" si="252"/>
        <v>0</v>
      </c>
      <c r="U391">
        <f t="shared" si="253"/>
        <v>0</v>
      </c>
      <c r="V391">
        <f t="shared" si="254"/>
        <v>35000</v>
      </c>
      <c r="W391">
        <f t="shared" si="255"/>
        <v>0</v>
      </c>
      <c r="X391">
        <f t="shared" si="242"/>
        <v>0</v>
      </c>
      <c r="Y391">
        <f t="shared" si="243"/>
        <v>0</v>
      </c>
      <c r="Z391">
        <f t="shared" si="244"/>
        <v>0</v>
      </c>
      <c r="AA391">
        <f t="shared" si="256"/>
        <v>0</v>
      </c>
    </row>
    <row r="392" spans="2:27">
      <c r="B392" s="1" t="s">
        <v>409</v>
      </c>
      <c r="C392" s="3">
        <v>80000</v>
      </c>
      <c r="D392" s="3">
        <v>80000</v>
      </c>
      <c r="E392" s="1" t="s">
        <v>378</v>
      </c>
      <c r="F392" s="1">
        <v>2</v>
      </c>
      <c r="G392" s="5" t="s">
        <v>944</v>
      </c>
      <c r="H392" s="6" t="s">
        <v>945</v>
      </c>
      <c r="I392" s="6" t="s">
        <v>780</v>
      </c>
      <c r="J392">
        <f t="shared" si="245"/>
        <v>0</v>
      </c>
      <c r="K392">
        <f t="shared" si="239"/>
        <v>0</v>
      </c>
      <c r="L392">
        <f t="shared" si="240"/>
        <v>80000</v>
      </c>
      <c r="M392">
        <f t="shared" si="241"/>
        <v>1</v>
      </c>
      <c r="N392">
        <f t="shared" si="246"/>
        <v>0</v>
      </c>
      <c r="O392">
        <f t="shared" si="247"/>
        <v>0</v>
      </c>
      <c r="P392">
        <f t="shared" si="248"/>
        <v>0</v>
      </c>
      <c r="Q392">
        <f t="shared" si="249"/>
        <v>0</v>
      </c>
      <c r="R392">
        <f t="shared" si="250"/>
        <v>0</v>
      </c>
      <c r="S392">
        <f t="shared" si="251"/>
        <v>0</v>
      </c>
      <c r="T392">
        <f t="shared" si="252"/>
        <v>0</v>
      </c>
      <c r="U392">
        <f t="shared" si="253"/>
        <v>0</v>
      </c>
      <c r="V392">
        <f t="shared" si="254"/>
        <v>80000</v>
      </c>
      <c r="W392">
        <f t="shared" si="255"/>
        <v>0</v>
      </c>
      <c r="X392">
        <f t="shared" si="242"/>
        <v>0</v>
      </c>
      <c r="Y392">
        <f t="shared" si="243"/>
        <v>0</v>
      </c>
      <c r="Z392">
        <f t="shared" si="244"/>
        <v>0</v>
      </c>
      <c r="AA392">
        <f t="shared" si="256"/>
        <v>0</v>
      </c>
    </row>
    <row r="393" spans="2:27">
      <c r="B393" s="1" t="s">
        <v>410</v>
      </c>
      <c r="C393" s="3">
        <v>43000</v>
      </c>
      <c r="D393" s="3">
        <v>43000</v>
      </c>
      <c r="E393" s="1" t="s">
        <v>378</v>
      </c>
      <c r="F393" s="1">
        <v>2</v>
      </c>
      <c r="G393" s="6" t="s">
        <v>946</v>
      </c>
      <c r="H393" t="s">
        <v>947</v>
      </c>
      <c r="I393" s="6" t="s">
        <v>200</v>
      </c>
      <c r="J393">
        <f t="shared" si="245"/>
        <v>0</v>
      </c>
      <c r="K393">
        <f t="shared" si="239"/>
        <v>0</v>
      </c>
      <c r="L393">
        <f t="shared" si="240"/>
        <v>0</v>
      </c>
      <c r="M393">
        <f t="shared" si="241"/>
        <v>0</v>
      </c>
      <c r="N393">
        <f t="shared" si="246"/>
        <v>43000</v>
      </c>
      <c r="O393">
        <f t="shared" si="247"/>
        <v>1</v>
      </c>
      <c r="P393">
        <f t="shared" si="248"/>
        <v>0</v>
      </c>
      <c r="Q393">
        <f t="shared" si="249"/>
        <v>0</v>
      </c>
      <c r="R393">
        <f t="shared" si="250"/>
        <v>0</v>
      </c>
      <c r="S393">
        <f t="shared" si="251"/>
        <v>0</v>
      </c>
      <c r="T393">
        <f t="shared" si="252"/>
        <v>0</v>
      </c>
      <c r="U393">
        <f t="shared" si="253"/>
        <v>0</v>
      </c>
      <c r="V393">
        <f t="shared" si="254"/>
        <v>0</v>
      </c>
      <c r="W393">
        <f t="shared" si="255"/>
        <v>0</v>
      </c>
      <c r="X393">
        <f t="shared" ref="X393:X425" si="257">IF(G393="Kingston",C393,0)</f>
        <v>0</v>
      </c>
      <c r="Y393">
        <f t="shared" ref="Y393:Y425" si="258">IF(G393="Hindmarsh",C393,0)</f>
        <v>0</v>
      </c>
      <c r="Z393">
        <f t="shared" ref="Z393:Z425" si="259">IF(G393="Spense",C393,0)</f>
        <v>0</v>
      </c>
      <c r="AA393">
        <f t="shared" si="256"/>
        <v>43000</v>
      </c>
    </row>
    <row r="394" spans="2:27">
      <c r="B394" s="1" t="s">
        <v>411</v>
      </c>
      <c r="C394" s="3">
        <v>2500</v>
      </c>
      <c r="D394" s="3">
        <v>2500</v>
      </c>
      <c r="E394" s="1" t="s">
        <v>378</v>
      </c>
      <c r="F394" s="1">
        <v>2</v>
      </c>
      <c r="G394" s="5" t="s">
        <v>944</v>
      </c>
      <c r="H394" s="6" t="s">
        <v>945</v>
      </c>
      <c r="I394" s="6" t="s">
        <v>780</v>
      </c>
      <c r="J394">
        <f t="shared" si="245"/>
        <v>0</v>
      </c>
      <c r="K394">
        <f t="shared" si="239"/>
        <v>0</v>
      </c>
      <c r="L394">
        <f t="shared" si="240"/>
        <v>2500</v>
      </c>
      <c r="M394">
        <f t="shared" si="241"/>
        <v>1</v>
      </c>
      <c r="N394">
        <f t="shared" si="246"/>
        <v>0</v>
      </c>
      <c r="O394">
        <f t="shared" si="247"/>
        <v>0</v>
      </c>
      <c r="P394">
        <f t="shared" si="248"/>
        <v>0</v>
      </c>
      <c r="Q394">
        <f t="shared" si="249"/>
        <v>0</v>
      </c>
      <c r="R394">
        <f t="shared" si="250"/>
        <v>0</v>
      </c>
      <c r="S394">
        <f t="shared" si="251"/>
        <v>0</v>
      </c>
      <c r="T394">
        <f t="shared" si="252"/>
        <v>0</v>
      </c>
      <c r="U394">
        <f t="shared" si="253"/>
        <v>0</v>
      </c>
      <c r="V394">
        <f t="shared" si="254"/>
        <v>2500</v>
      </c>
      <c r="W394">
        <f t="shared" si="255"/>
        <v>0</v>
      </c>
      <c r="X394">
        <f t="shared" si="257"/>
        <v>0</v>
      </c>
      <c r="Y394">
        <f t="shared" si="258"/>
        <v>0</v>
      </c>
      <c r="Z394">
        <f t="shared" si="259"/>
        <v>0</v>
      </c>
      <c r="AA394">
        <f t="shared" si="256"/>
        <v>0</v>
      </c>
    </row>
    <row r="395" spans="2:27">
      <c r="B395" s="1" t="s">
        <v>412</v>
      </c>
      <c r="C395" s="3">
        <v>78800</v>
      </c>
      <c r="D395" s="3">
        <v>78800</v>
      </c>
      <c r="E395" s="1" t="s">
        <v>378</v>
      </c>
      <c r="F395" s="1">
        <v>2</v>
      </c>
      <c r="G395" s="5" t="s">
        <v>952</v>
      </c>
      <c r="H395" s="6" t="s">
        <v>953</v>
      </c>
      <c r="I395" s="6" t="s">
        <v>177</v>
      </c>
      <c r="J395">
        <f t="shared" si="245"/>
        <v>0</v>
      </c>
      <c r="K395">
        <f t="shared" si="239"/>
        <v>0</v>
      </c>
      <c r="L395">
        <f t="shared" si="240"/>
        <v>0</v>
      </c>
      <c r="M395">
        <f t="shared" si="241"/>
        <v>0</v>
      </c>
      <c r="N395">
        <f t="shared" si="246"/>
        <v>0</v>
      </c>
      <c r="O395">
        <f t="shared" si="247"/>
        <v>0</v>
      </c>
      <c r="P395">
        <f t="shared" si="248"/>
        <v>78800</v>
      </c>
      <c r="Q395">
        <f t="shared" si="249"/>
        <v>1</v>
      </c>
      <c r="R395">
        <f t="shared" si="250"/>
        <v>0</v>
      </c>
      <c r="S395">
        <f t="shared" si="251"/>
        <v>0</v>
      </c>
      <c r="T395">
        <f t="shared" si="252"/>
        <v>0</v>
      </c>
      <c r="U395">
        <f t="shared" si="253"/>
        <v>0</v>
      </c>
      <c r="V395">
        <f t="shared" si="254"/>
        <v>0</v>
      </c>
      <c r="W395">
        <f t="shared" si="255"/>
        <v>0</v>
      </c>
      <c r="X395">
        <f t="shared" si="257"/>
        <v>0</v>
      </c>
      <c r="Y395">
        <f t="shared" si="258"/>
        <v>78800</v>
      </c>
      <c r="Z395">
        <f t="shared" si="259"/>
        <v>0</v>
      </c>
      <c r="AA395">
        <f t="shared" si="256"/>
        <v>0</v>
      </c>
    </row>
    <row r="396" spans="2:27" ht="30">
      <c r="B396" s="1" t="s">
        <v>413</v>
      </c>
      <c r="C396" s="3">
        <v>14524</v>
      </c>
      <c r="D396" s="3">
        <v>14524</v>
      </c>
      <c r="E396" s="1" t="s">
        <v>378</v>
      </c>
      <c r="F396" s="1">
        <v>2</v>
      </c>
      <c r="G396" s="5" t="s">
        <v>944</v>
      </c>
      <c r="H396" s="6" t="s">
        <v>945</v>
      </c>
      <c r="I396" s="6" t="s">
        <v>780</v>
      </c>
      <c r="J396">
        <f t="shared" si="245"/>
        <v>0</v>
      </c>
      <c r="K396">
        <f t="shared" si="239"/>
        <v>0</v>
      </c>
      <c r="L396">
        <f t="shared" si="240"/>
        <v>14524</v>
      </c>
      <c r="M396">
        <f t="shared" si="241"/>
        <v>1</v>
      </c>
      <c r="N396">
        <f t="shared" si="246"/>
        <v>0</v>
      </c>
      <c r="O396">
        <f t="shared" si="247"/>
        <v>0</v>
      </c>
      <c r="P396">
        <f t="shared" si="248"/>
        <v>0</v>
      </c>
      <c r="Q396">
        <f t="shared" si="249"/>
        <v>0</v>
      </c>
      <c r="R396">
        <f t="shared" si="250"/>
        <v>0</v>
      </c>
      <c r="S396">
        <f t="shared" si="251"/>
        <v>0</v>
      </c>
      <c r="T396">
        <f t="shared" si="252"/>
        <v>0</v>
      </c>
      <c r="U396">
        <f t="shared" si="253"/>
        <v>0</v>
      </c>
      <c r="V396">
        <f t="shared" si="254"/>
        <v>14524</v>
      </c>
      <c r="W396">
        <f t="shared" si="255"/>
        <v>0</v>
      </c>
      <c r="X396">
        <f t="shared" si="257"/>
        <v>0</v>
      </c>
      <c r="Y396">
        <f t="shared" si="258"/>
        <v>0</v>
      </c>
      <c r="Z396">
        <f t="shared" si="259"/>
        <v>0</v>
      </c>
      <c r="AA396">
        <f t="shared" si="256"/>
        <v>0</v>
      </c>
    </row>
    <row r="397" spans="2:27" ht="30">
      <c r="B397" s="1" t="s">
        <v>414</v>
      </c>
      <c r="C397" s="3">
        <v>47689</v>
      </c>
      <c r="D397" s="3">
        <v>47689</v>
      </c>
      <c r="E397" s="1" t="s">
        <v>378</v>
      </c>
      <c r="F397" s="1">
        <v>2</v>
      </c>
      <c r="G397" s="5" t="s">
        <v>944</v>
      </c>
      <c r="H397" s="6" t="s">
        <v>945</v>
      </c>
      <c r="I397" s="6" t="s">
        <v>780</v>
      </c>
      <c r="J397">
        <f t="shared" si="245"/>
        <v>0</v>
      </c>
      <c r="K397">
        <f t="shared" si="239"/>
        <v>0</v>
      </c>
      <c r="L397">
        <f t="shared" si="240"/>
        <v>47689</v>
      </c>
      <c r="M397">
        <f t="shared" si="241"/>
        <v>1</v>
      </c>
      <c r="N397">
        <f t="shared" si="246"/>
        <v>0</v>
      </c>
      <c r="O397">
        <f t="shared" si="247"/>
        <v>0</v>
      </c>
      <c r="P397">
        <f t="shared" si="248"/>
        <v>0</v>
      </c>
      <c r="Q397">
        <f t="shared" si="249"/>
        <v>0</v>
      </c>
      <c r="R397">
        <f t="shared" si="250"/>
        <v>0</v>
      </c>
      <c r="S397">
        <f t="shared" si="251"/>
        <v>0</v>
      </c>
      <c r="T397">
        <f t="shared" si="252"/>
        <v>0</v>
      </c>
      <c r="U397">
        <f t="shared" si="253"/>
        <v>0</v>
      </c>
      <c r="V397">
        <f t="shared" si="254"/>
        <v>47689</v>
      </c>
      <c r="W397">
        <f t="shared" si="255"/>
        <v>0</v>
      </c>
      <c r="X397">
        <f t="shared" si="257"/>
        <v>0</v>
      </c>
      <c r="Y397">
        <f t="shared" si="258"/>
        <v>0</v>
      </c>
      <c r="Z397">
        <f t="shared" si="259"/>
        <v>0</v>
      </c>
      <c r="AA397">
        <f t="shared" si="256"/>
        <v>0</v>
      </c>
    </row>
    <row r="398" spans="2:27">
      <c r="B398" s="1" t="s">
        <v>415</v>
      </c>
      <c r="C398" s="3">
        <v>65000</v>
      </c>
      <c r="D398" s="3">
        <v>65000</v>
      </c>
      <c r="E398" s="1" t="s">
        <v>378</v>
      </c>
      <c r="F398" s="1">
        <v>2</v>
      </c>
      <c r="G398" s="5" t="s">
        <v>952</v>
      </c>
      <c r="H398" s="6" t="s">
        <v>953</v>
      </c>
      <c r="I398" s="6" t="s">
        <v>177</v>
      </c>
      <c r="J398">
        <f t="shared" si="245"/>
        <v>0</v>
      </c>
      <c r="K398">
        <f t="shared" si="239"/>
        <v>0</v>
      </c>
      <c r="L398">
        <f t="shared" si="240"/>
        <v>0</v>
      </c>
      <c r="M398">
        <f t="shared" si="241"/>
        <v>0</v>
      </c>
      <c r="N398">
        <f t="shared" si="246"/>
        <v>0</v>
      </c>
      <c r="O398">
        <f t="shared" si="247"/>
        <v>0</v>
      </c>
      <c r="P398">
        <f t="shared" si="248"/>
        <v>65000</v>
      </c>
      <c r="Q398">
        <f t="shared" si="249"/>
        <v>1</v>
      </c>
      <c r="R398">
        <f t="shared" si="250"/>
        <v>0</v>
      </c>
      <c r="S398">
        <f t="shared" si="251"/>
        <v>0</v>
      </c>
      <c r="T398">
        <f t="shared" si="252"/>
        <v>0</v>
      </c>
      <c r="U398">
        <f t="shared" si="253"/>
        <v>0</v>
      </c>
      <c r="V398">
        <f t="shared" si="254"/>
        <v>0</v>
      </c>
      <c r="W398">
        <f t="shared" si="255"/>
        <v>0</v>
      </c>
      <c r="X398">
        <f t="shared" si="257"/>
        <v>0</v>
      </c>
      <c r="Y398">
        <f t="shared" si="258"/>
        <v>65000</v>
      </c>
      <c r="Z398">
        <f t="shared" si="259"/>
        <v>0</v>
      </c>
      <c r="AA398">
        <f t="shared" si="256"/>
        <v>0</v>
      </c>
    </row>
    <row r="399" spans="2:27">
      <c r="B399" s="1" t="s">
        <v>416</v>
      </c>
      <c r="C399" s="3">
        <v>385000</v>
      </c>
      <c r="D399" s="3">
        <v>385000</v>
      </c>
      <c r="E399" s="1" t="s">
        <v>378</v>
      </c>
      <c r="F399" s="1">
        <v>2</v>
      </c>
      <c r="G399" t="s">
        <v>938</v>
      </c>
      <c r="H399" t="s">
        <v>939</v>
      </c>
      <c r="I399" t="s">
        <v>780</v>
      </c>
      <c r="J399">
        <f t="shared" si="245"/>
        <v>0</v>
      </c>
      <c r="K399">
        <f t="shared" si="239"/>
        <v>0</v>
      </c>
      <c r="L399">
        <f t="shared" si="240"/>
        <v>385000</v>
      </c>
      <c r="M399">
        <f t="shared" si="241"/>
        <v>1</v>
      </c>
      <c r="N399">
        <f t="shared" si="246"/>
        <v>0</v>
      </c>
      <c r="O399">
        <f t="shared" si="247"/>
        <v>0</v>
      </c>
      <c r="P399">
        <f t="shared" si="248"/>
        <v>0</v>
      </c>
      <c r="Q399">
        <f t="shared" si="249"/>
        <v>0</v>
      </c>
      <c r="R399">
        <f t="shared" si="250"/>
        <v>0</v>
      </c>
      <c r="S399">
        <f t="shared" si="251"/>
        <v>385000</v>
      </c>
      <c r="T399">
        <f t="shared" si="252"/>
        <v>0</v>
      </c>
      <c r="U399">
        <f t="shared" si="253"/>
        <v>0</v>
      </c>
      <c r="V399">
        <f t="shared" si="254"/>
        <v>0</v>
      </c>
      <c r="W399">
        <f t="shared" si="255"/>
        <v>0</v>
      </c>
      <c r="X399">
        <f t="shared" si="257"/>
        <v>0</v>
      </c>
      <c r="Y399">
        <f t="shared" si="258"/>
        <v>0</v>
      </c>
      <c r="Z399">
        <f t="shared" si="259"/>
        <v>0</v>
      </c>
      <c r="AA399">
        <f t="shared" si="256"/>
        <v>0</v>
      </c>
    </row>
    <row r="400" spans="2:27">
      <c r="B400" s="1" t="s">
        <v>417</v>
      </c>
      <c r="C400" s="3">
        <v>200000</v>
      </c>
      <c r="D400" s="3">
        <v>200000</v>
      </c>
      <c r="E400" s="1" t="s">
        <v>378</v>
      </c>
      <c r="F400" s="1">
        <v>2</v>
      </c>
      <c r="G400" s="5" t="s">
        <v>952</v>
      </c>
      <c r="H400" s="6" t="s">
        <v>953</v>
      </c>
      <c r="I400" s="6" t="s">
        <v>177</v>
      </c>
      <c r="J400">
        <f t="shared" si="245"/>
        <v>0</v>
      </c>
      <c r="K400">
        <f t="shared" si="239"/>
        <v>0</v>
      </c>
      <c r="L400">
        <f t="shared" si="240"/>
        <v>0</v>
      </c>
      <c r="M400">
        <f t="shared" si="241"/>
        <v>0</v>
      </c>
      <c r="N400">
        <f t="shared" si="246"/>
        <v>0</v>
      </c>
      <c r="O400">
        <f t="shared" si="247"/>
        <v>0</v>
      </c>
      <c r="P400">
        <f t="shared" si="248"/>
        <v>200000</v>
      </c>
      <c r="Q400">
        <f t="shared" si="249"/>
        <v>1</v>
      </c>
      <c r="R400">
        <f t="shared" si="250"/>
        <v>0</v>
      </c>
      <c r="S400">
        <f t="shared" si="251"/>
        <v>0</v>
      </c>
      <c r="T400">
        <f t="shared" si="252"/>
        <v>0</v>
      </c>
      <c r="U400">
        <f t="shared" si="253"/>
        <v>0</v>
      </c>
      <c r="V400">
        <f t="shared" si="254"/>
        <v>0</v>
      </c>
      <c r="W400">
        <f t="shared" si="255"/>
        <v>0</v>
      </c>
      <c r="X400">
        <f t="shared" si="257"/>
        <v>0</v>
      </c>
      <c r="Y400">
        <f t="shared" si="258"/>
        <v>200000</v>
      </c>
      <c r="Z400">
        <f t="shared" si="259"/>
        <v>0</v>
      </c>
      <c r="AA400">
        <f t="shared" si="256"/>
        <v>0</v>
      </c>
    </row>
    <row r="401" spans="2:27" ht="30">
      <c r="B401" s="1" t="s">
        <v>418</v>
      </c>
      <c r="C401" s="3">
        <v>400000</v>
      </c>
      <c r="D401" s="3">
        <v>400000</v>
      </c>
      <c r="E401" s="1" t="s">
        <v>378</v>
      </c>
      <c r="F401" s="1">
        <v>2</v>
      </c>
      <c r="G401" s="6" t="s">
        <v>946</v>
      </c>
      <c r="H401" t="s">
        <v>947</v>
      </c>
      <c r="I401" s="6" t="s">
        <v>200</v>
      </c>
      <c r="J401">
        <f t="shared" si="245"/>
        <v>0</v>
      </c>
      <c r="K401">
        <f t="shared" si="239"/>
        <v>0</v>
      </c>
      <c r="L401">
        <f t="shared" si="240"/>
        <v>0</v>
      </c>
      <c r="M401">
        <f t="shared" si="241"/>
        <v>0</v>
      </c>
      <c r="N401">
        <f t="shared" si="246"/>
        <v>400000</v>
      </c>
      <c r="O401">
        <f t="shared" si="247"/>
        <v>1</v>
      </c>
      <c r="P401">
        <f t="shared" si="248"/>
        <v>0</v>
      </c>
      <c r="Q401">
        <f t="shared" si="249"/>
        <v>0</v>
      </c>
      <c r="R401">
        <f t="shared" si="250"/>
        <v>0</v>
      </c>
      <c r="S401">
        <f t="shared" si="251"/>
        <v>0</v>
      </c>
      <c r="T401">
        <f t="shared" si="252"/>
        <v>0</v>
      </c>
      <c r="U401">
        <f t="shared" si="253"/>
        <v>0</v>
      </c>
      <c r="V401">
        <f t="shared" si="254"/>
        <v>0</v>
      </c>
      <c r="W401">
        <f t="shared" si="255"/>
        <v>0</v>
      </c>
      <c r="X401">
        <f t="shared" si="257"/>
        <v>0</v>
      </c>
      <c r="Y401">
        <f t="shared" si="258"/>
        <v>0</v>
      </c>
      <c r="Z401">
        <f t="shared" si="259"/>
        <v>0</v>
      </c>
      <c r="AA401">
        <f t="shared" si="256"/>
        <v>400000</v>
      </c>
    </row>
    <row r="402" spans="2:27">
      <c r="B402" s="1" t="s">
        <v>419</v>
      </c>
      <c r="C402" s="3">
        <v>113148</v>
      </c>
      <c r="D402" s="3">
        <v>113148</v>
      </c>
      <c r="E402" s="1" t="s">
        <v>378</v>
      </c>
      <c r="F402" s="1">
        <v>2</v>
      </c>
      <c r="G402" s="6" t="s">
        <v>942</v>
      </c>
      <c r="H402" s="6" t="s">
        <v>943</v>
      </c>
      <c r="I402" s="6" t="s">
        <v>780</v>
      </c>
      <c r="J402">
        <f t="shared" si="245"/>
        <v>0</v>
      </c>
      <c r="K402">
        <f t="shared" si="239"/>
        <v>0</v>
      </c>
      <c r="L402">
        <f t="shared" si="240"/>
        <v>113148</v>
      </c>
      <c r="M402">
        <f t="shared" si="241"/>
        <v>1</v>
      </c>
      <c r="N402">
        <f t="shared" si="246"/>
        <v>0</v>
      </c>
      <c r="O402">
        <f t="shared" si="247"/>
        <v>0</v>
      </c>
      <c r="P402">
        <f t="shared" si="248"/>
        <v>0</v>
      </c>
      <c r="Q402">
        <f t="shared" si="249"/>
        <v>0</v>
      </c>
      <c r="R402">
        <f t="shared" si="250"/>
        <v>0</v>
      </c>
      <c r="S402">
        <f t="shared" si="251"/>
        <v>0</v>
      </c>
      <c r="T402">
        <f t="shared" si="252"/>
        <v>0</v>
      </c>
      <c r="U402">
        <f t="shared" si="253"/>
        <v>113148</v>
      </c>
      <c r="V402">
        <f t="shared" si="254"/>
        <v>0</v>
      </c>
      <c r="W402">
        <f t="shared" si="255"/>
        <v>0</v>
      </c>
      <c r="X402">
        <f t="shared" si="257"/>
        <v>0</v>
      </c>
      <c r="Y402">
        <f t="shared" si="258"/>
        <v>0</v>
      </c>
      <c r="Z402">
        <f t="shared" si="259"/>
        <v>0</v>
      </c>
      <c r="AA402">
        <f t="shared" si="256"/>
        <v>0</v>
      </c>
    </row>
    <row r="403" spans="2:27">
      <c r="B403" s="1" t="s">
        <v>420</v>
      </c>
      <c r="C403" s="3">
        <v>7000</v>
      </c>
      <c r="D403" s="3">
        <v>7000</v>
      </c>
      <c r="E403" s="1" t="s">
        <v>378</v>
      </c>
      <c r="F403" s="1">
        <v>2</v>
      </c>
      <c r="G403" s="6" t="s">
        <v>942</v>
      </c>
      <c r="H403" s="6" t="s">
        <v>943</v>
      </c>
      <c r="I403" s="6" t="s">
        <v>780</v>
      </c>
      <c r="J403">
        <f t="shared" si="245"/>
        <v>0</v>
      </c>
      <c r="K403">
        <f t="shared" si="239"/>
        <v>0</v>
      </c>
      <c r="L403">
        <f t="shared" si="240"/>
        <v>7000</v>
      </c>
      <c r="M403">
        <f t="shared" si="241"/>
        <v>1</v>
      </c>
      <c r="N403">
        <f t="shared" si="246"/>
        <v>0</v>
      </c>
      <c r="O403">
        <f t="shared" si="247"/>
        <v>0</v>
      </c>
      <c r="P403">
        <f t="shared" si="248"/>
        <v>0</v>
      </c>
      <c r="Q403">
        <f t="shared" si="249"/>
        <v>0</v>
      </c>
      <c r="R403">
        <f t="shared" si="250"/>
        <v>0</v>
      </c>
      <c r="S403">
        <f t="shared" si="251"/>
        <v>0</v>
      </c>
      <c r="T403">
        <f t="shared" si="252"/>
        <v>0</v>
      </c>
      <c r="U403">
        <f t="shared" si="253"/>
        <v>7000</v>
      </c>
      <c r="V403">
        <f t="shared" si="254"/>
        <v>0</v>
      </c>
      <c r="W403">
        <f t="shared" si="255"/>
        <v>0</v>
      </c>
      <c r="X403">
        <f t="shared" si="257"/>
        <v>0</v>
      </c>
      <c r="Y403">
        <f t="shared" si="258"/>
        <v>0</v>
      </c>
      <c r="Z403">
        <f t="shared" si="259"/>
        <v>0</v>
      </c>
      <c r="AA403">
        <f t="shared" si="256"/>
        <v>0</v>
      </c>
    </row>
    <row r="404" spans="2:27">
      <c r="B404" s="1" t="s">
        <v>421</v>
      </c>
      <c r="C404" s="3">
        <v>127373</v>
      </c>
      <c r="D404" s="3">
        <v>127373</v>
      </c>
      <c r="E404" s="1" t="s">
        <v>378</v>
      </c>
      <c r="F404" s="1">
        <v>2</v>
      </c>
      <c r="G404" s="6" t="s">
        <v>946</v>
      </c>
      <c r="H404" t="s">
        <v>947</v>
      </c>
      <c r="I404" s="6" t="s">
        <v>200</v>
      </c>
      <c r="J404">
        <f t="shared" si="245"/>
        <v>0</v>
      </c>
      <c r="K404">
        <f t="shared" si="239"/>
        <v>0</v>
      </c>
      <c r="L404">
        <f t="shared" si="240"/>
        <v>0</v>
      </c>
      <c r="M404">
        <f t="shared" si="241"/>
        <v>0</v>
      </c>
      <c r="N404">
        <f t="shared" si="246"/>
        <v>127373</v>
      </c>
      <c r="O404">
        <f t="shared" si="247"/>
        <v>1</v>
      </c>
      <c r="P404">
        <f t="shared" si="248"/>
        <v>0</v>
      </c>
      <c r="Q404">
        <f t="shared" si="249"/>
        <v>0</v>
      </c>
      <c r="R404">
        <f t="shared" si="250"/>
        <v>0</v>
      </c>
      <c r="S404">
        <f t="shared" si="251"/>
        <v>0</v>
      </c>
      <c r="T404">
        <f t="shared" si="252"/>
        <v>0</v>
      </c>
      <c r="U404">
        <f t="shared" si="253"/>
        <v>0</v>
      </c>
      <c r="V404">
        <f t="shared" si="254"/>
        <v>0</v>
      </c>
      <c r="W404">
        <f t="shared" si="255"/>
        <v>0</v>
      </c>
      <c r="X404">
        <f t="shared" si="257"/>
        <v>0</v>
      </c>
      <c r="Y404">
        <f t="shared" si="258"/>
        <v>0</v>
      </c>
      <c r="Z404">
        <f t="shared" si="259"/>
        <v>0</v>
      </c>
      <c r="AA404">
        <f t="shared" si="256"/>
        <v>127373</v>
      </c>
    </row>
    <row r="405" spans="2:27">
      <c r="B405" s="1" t="s">
        <v>422</v>
      </c>
      <c r="C405" s="3">
        <v>499199</v>
      </c>
      <c r="D405" s="3">
        <v>499199</v>
      </c>
      <c r="E405" s="1" t="s">
        <v>378</v>
      </c>
      <c r="F405" s="1">
        <v>3</v>
      </c>
      <c r="G405" s="6" t="s">
        <v>946</v>
      </c>
      <c r="H405" t="s">
        <v>947</v>
      </c>
      <c r="I405" s="6" t="s">
        <v>200</v>
      </c>
      <c r="J405">
        <f t="shared" si="245"/>
        <v>0</v>
      </c>
      <c r="K405">
        <f t="shared" si="239"/>
        <v>0</v>
      </c>
      <c r="L405">
        <f t="shared" si="240"/>
        <v>0</v>
      </c>
      <c r="M405">
        <f t="shared" si="241"/>
        <v>0</v>
      </c>
      <c r="N405">
        <f t="shared" si="246"/>
        <v>499199</v>
      </c>
      <c r="O405">
        <f t="shared" si="247"/>
        <v>1</v>
      </c>
      <c r="P405">
        <f t="shared" si="248"/>
        <v>0</v>
      </c>
      <c r="Q405">
        <f t="shared" si="249"/>
        <v>0</v>
      </c>
      <c r="R405">
        <f t="shared" si="250"/>
        <v>0</v>
      </c>
      <c r="S405">
        <f t="shared" si="251"/>
        <v>0</v>
      </c>
      <c r="T405">
        <f t="shared" si="252"/>
        <v>0</v>
      </c>
      <c r="U405">
        <f t="shared" si="253"/>
        <v>0</v>
      </c>
      <c r="V405">
        <f t="shared" si="254"/>
        <v>0</v>
      </c>
      <c r="W405">
        <f t="shared" si="255"/>
        <v>0</v>
      </c>
      <c r="X405">
        <f t="shared" si="257"/>
        <v>0</v>
      </c>
      <c r="Y405">
        <f t="shared" si="258"/>
        <v>0</v>
      </c>
      <c r="Z405">
        <f t="shared" si="259"/>
        <v>0</v>
      </c>
      <c r="AA405">
        <f t="shared" si="256"/>
        <v>499199</v>
      </c>
    </row>
    <row r="406" spans="2:27" ht="30">
      <c r="B406" s="1" t="s">
        <v>423</v>
      </c>
      <c r="C406" s="3">
        <v>372537</v>
      </c>
      <c r="D406" s="3">
        <v>372537</v>
      </c>
      <c r="E406" s="1" t="s">
        <v>378</v>
      </c>
      <c r="F406" s="1">
        <v>3</v>
      </c>
      <c r="G406" t="s">
        <v>938</v>
      </c>
      <c r="H406" t="s">
        <v>939</v>
      </c>
      <c r="I406" t="s">
        <v>780</v>
      </c>
      <c r="J406">
        <f t="shared" si="245"/>
        <v>0</v>
      </c>
      <c r="K406">
        <f t="shared" si="239"/>
        <v>0</v>
      </c>
      <c r="L406">
        <f t="shared" si="240"/>
        <v>372537</v>
      </c>
      <c r="M406">
        <f t="shared" si="241"/>
        <v>1</v>
      </c>
      <c r="N406">
        <f t="shared" si="246"/>
        <v>0</v>
      </c>
      <c r="O406">
        <f t="shared" si="247"/>
        <v>0</v>
      </c>
      <c r="P406">
        <f t="shared" si="248"/>
        <v>0</v>
      </c>
      <c r="Q406">
        <f t="shared" si="249"/>
        <v>0</v>
      </c>
      <c r="R406">
        <f t="shared" si="250"/>
        <v>0</v>
      </c>
      <c r="S406">
        <f t="shared" si="251"/>
        <v>372537</v>
      </c>
      <c r="T406">
        <f t="shared" si="252"/>
        <v>0</v>
      </c>
      <c r="U406">
        <f t="shared" si="253"/>
        <v>0</v>
      </c>
      <c r="V406">
        <f t="shared" si="254"/>
        <v>0</v>
      </c>
      <c r="W406">
        <f t="shared" si="255"/>
        <v>0</v>
      </c>
      <c r="X406">
        <f t="shared" si="257"/>
        <v>0</v>
      </c>
      <c r="Y406">
        <f t="shared" si="258"/>
        <v>0</v>
      </c>
      <c r="Z406">
        <f t="shared" si="259"/>
        <v>0</v>
      </c>
      <c r="AA406">
        <f t="shared" si="256"/>
        <v>0</v>
      </c>
    </row>
    <row r="407" spans="2:27">
      <c r="B407" s="1" t="s">
        <v>424</v>
      </c>
      <c r="C407" s="3">
        <v>200000</v>
      </c>
      <c r="D407" s="3">
        <v>200000</v>
      </c>
      <c r="E407" s="1" t="s">
        <v>378</v>
      </c>
      <c r="F407" s="1">
        <v>3</v>
      </c>
      <c r="G407" s="4" t="s">
        <v>936</v>
      </c>
      <c r="H407" s="4" t="s">
        <v>937</v>
      </c>
      <c r="I407" s="4" t="s">
        <v>177</v>
      </c>
      <c r="J407">
        <f t="shared" si="245"/>
        <v>0</v>
      </c>
      <c r="K407">
        <f t="shared" si="239"/>
        <v>0</v>
      </c>
      <c r="L407">
        <f t="shared" si="240"/>
        <v>0</v>
      </c>
      <c r="M407">
        <f t="shared" si="241"/>
        <v>0</v>
      </c>
      <c r="N407">
        <f t="shared" si="246"/>
        <v>0</v>
      </c>
      <c r="O407">
        <f t="shared" si="247"/>
        <v>0</v>
      </c>
      <c r="P407">
        <f t="shared" si="248"/>
        <v>200000</v>
      </c>
      <c r="Q407">
        <f t="shared" si="249"/>
        <v>1</v>
      </c>
      <c r="R407">
        <f t="shared" si="250"/>
        <v>200000</v>
      </c>
      <c r="S407">
        <f t="shared" si="251"/>
        <v>0</v>
      </c>
      <c r="T407">
        <f t="shared" si="252"/>
        <v>0</v>
      </c>
      <c r="U407">
        <f t="shared" si="253"/>
        <v>0</v>
      </c>
      <c r="V407">
        <f t="shared" si="254"/>
        <v>0</v>
      </c>
      <c r="W407">
        <f t="shared" si="255"/>
        <v>0</v>
      </c>
      <c r="X407">
        <f t="shared" si="257"/>
        <v>0</v>
      </c>
      <c r="Y407">
        <f t="shared" si="258"/>
        <v>0</v>
      </c>
      <c r="Z407">
        <f t="shared" si="259"/>
        <v>0</v>
      </c>
      <c r="AA407">
        <f t="shared" si="256"/>
        <v>0</v>
      </c>
    </row>
    <row r="408" spans="2:27">
      <c r="B408" s="1" t="s">
        <v>425</v>
      </c>
      <c r="C408" s="3">
        <v>480000</v>
      </c>
      <c r="D408" s="3">
        <v>480000</v>
      </c>
      <c r="E408" s="1" t="s">
        <v>378</v>
      </c>
      <c r="F408" s="1">
        <v>3</v>
      </c>
      <c r="G408" s="6" t="s">
        <v>942</v>
      </c>
      <c r="H408" s="6" t="s">
        <v>943</v>
      </c>
      <c r="I408" s="6" t="s">
        <v>780</v>
      </c>
      <c r="J408">
        <f t="shared" si="245"/>
        <v>0</v>
      </c>
      <c r="K408">
        <f t="shared" si="239"/>
        <v>0</v>
      </c>
      <c r="L408">
        <f t="shared" si="240"/>
        <v>480000</v>
      </c>
      <c r="M408">
        <f t="shared" si="241"/>
        <v>1</v>
      </c>
      <c r="N408">
        <f t="shared" si="246"/>
        <v>0</v>
      </c>
      <c r="O408">
        <f t="shared" si="247"/>
        <v>0</v>
      </c>
      <c r="P408">
        <f t="shared" si="248"/>
        <v>0</v>
      </c>
      <c r="Q408">
        <f t="shared" si="249"/>
        <v>0</v>
      </c>
      <c r="R408">
        <f t="shared" si="250"/>
        <v>0</v>
      </c>
      <c r="S408">
        <f t="shared" si="251"/>
        <v>0</v>
      </c>
      <c r="T408">
        <f t="shared" si="252"/>
        <v>0</v>
      </c>
      <c r="U408">
        <f t="shared" si="253"/>
        <v>480000</v>
      </c>
      <c r="V408">
        <f t="shared" si="254"/>
        <v>0</v>
      </c>
      <c r="W408">
        <f t="shared" si="255"/>
        <v>0</v>
      </c>
      <c r="X408">
        <f t="shared" si="257"/>
        <v>0</v>
      </c>
      <c r="Y408">
        <f t="shared" si="258"/>
        <v>0</v>
      </c>
      <c r="Z408">
        <f t="shared" si="259"/>
        <v>0</v>
      </c>
      <c r="AA408">
        <f t="shared" si="256"/>
        <v>0</v>
      </c>
    </row>
    <row r="409" spans="2:27">
      <c r="B409" s="1" t="s">
        <v>426</v>
      </c>
      <c r="C409" s="3">
        <v>84000</v>
      </c>
      <c r="D409" s="3">
        <v>84000</v>
      </c>
      <c r="E409" s="1" t="s">
        <v>378</v>
      </c>
      <c r="F409" s="1">
        <v>3</v>
      </c>
      <c r="G409" s="4" t="s">
        <v>936</v>
      </c>
      <c r="H409" s="4" t="s">
        <v>937</v>
      </c>
      <c r="I409" s="4" t="s">
        <v>177</v>
      </c>
      <c r="J409">
        <f t="shared" si="245"/>
        <v>0</v>
      </c>
      <c r="K409">
        <f t="shared" si="239"/>
        <v>0</v>
      </c>
      <c r="L409">
        <f t="shared" si="240"/>
        <v>0</v>
      </c>
      <c r="M409">
        <f t="shared" si="241"/>
        <v>0</v>
      </c>
      <c r="N409">
        <f t="shared" si="246"/>
        <v>0</v>
      </c>
      <c r="O409">
        <f t="shared" si="247"/>
        <v>0</v>
      </c>
      <c r="P409">
        <f t="shared" si="248"/>
        <v>84000</v>
      </c>
      <c r="Q409">
        <f t="shared" si="249"/>
        <v>1</v>
      </c>
      <c r="R409">
        <f t="shared" si="250"/>
        <v>84000</v>
      </c>
      <c r="S409">
        <f t="shared" si="251"/>
        <v>0</v>
      </c>
      <c r="T409">
        <f t="shared" si="252"/>
        <v>0</v>
      </c>
      <c r="U409">
        <f t="shared" si="253"/>
        <v>0</v>
      </c>
      <c r="V409">
        <f t="shared" si="254"/>
        <v>0</v>
      </c>
      <c r="W409">
        <f t="shared" si="255"/>
        <v>0</v>
      </c>
      <c r="X409">
        <f t="shared" si="257"/>
        <v>0</v>
      </c>
      <c r="Y409">
        <f t="shared" si="258"/>
        <v>0</v>
      </c>
      <c r="Z409">
        <f t="shared" si="259"/>
        <v>0</v>
      </c>
      <c r="AA409">
        <f t="shared" si="256"/>
        <v>0</v>
      </c>
    </row>
    <row r="410" spans="2:27">
      <c r="B410" s="1" t="s">
        <v>427</v>
      </c>
      <c r="C410" s="3">
        <v>382200</v>
      </c>
      <c r="D410" s="3">
        <v>382200</v>
      </c>
      <c r="E410" s="1" t="s">
        <v>378</v>
      </c>
      <c r="F410" s="1">
        <v>3</v>
      </c>
      <c r="G410" s="5" t="s">
        <v>952</v>
      </c>
      <c r="H410" s="6" t="s">
        <v>953</v>
      </c>
      <c r="I410" s="6" t="s">
        <v>177</v>
      </c>
      <c r="J410">
        <f t="shared" si="245"/>
        <v>0</v>
      </c>
      <c r="K410">
        <f t="shared" si="239"/>
        <v>0</v>
      </c>
      <c r="L410">
        <f t="shared" si="240"/>
        <v>0</v>
      </c>
      <c r="M410">
        <f t="shared" si="241"/>
        <v>0</v>
      </c>
      <c r="N410">
        <f t="shared" si="246"/>
        <v>0</v>
      </c>
      <c r="O410">
        <f t="shared" si="247"/>
        <v>0</v>
      </c>
      <c r="P410">
        <f t="shared" si="248"/>
        <v>382200</v>
      </c>
      <c r="Q410">
        <f t="shared" si="249"/>
        <v>1</v>
      </c>
      <c r="R410">
        <f t="shared" si="250"/>
        <v>0</v>
      </c>
      <c r="S410">
        <f t="shared" si="251"/>
        <v>0</v>
      </c>
      <c r="T410">
        <f t="shared" si="252"/>
        <v>0</v>
      </c>
      <c r="U410">
        <f t="shared" si="253"/>
        <v>0</v>
      </c>
      <c r="V410">
        <f t="shared" si="254"/>
        <v>0</v>
      </c>
      <c r="W410">
        <f t="shared" si="255"/>
        <v>0</v>
      </c>
      <c r="X410">
        <f t="shared" si="257"/>
        <v>0</v>
      </c>
      <c r="Y410">
        <f t="shared" si="258"/>
        <v>382200</v>
      </c>
      <c r="Z410">
        <f t="shared" si="259"/>
        <v>0</v>
      </c>
      <c r="AA410">
        <f t="shared" si="256"/>
        <v>0</v>
      </c>
    </row>
    <row r="411" spans="2:27" ht="30">
      <c r="B411" s="1" t="s">
        <v>428</v>
      </c>
      <c r="C411" s="3">
        <v>266000</v>
      </c>
      <c r="D411" s="3">
        <v>266000</v>
      </c>
      <c r="E411" s="1" t="s">
        <v>378</v>
      </c>
      <c r="F411" s="1">
        <v>3</v>
      </c>
      <c r="G411" s="5" t="s">
        <v>944</v>
      </c>
      <c r="H411" s="6" t="s">
        <v>945</v>
      </c>
      <c r="I411" s="6" t="s">
        <v>780</v>
      </c>
      <c r="J411">
        <f t="shared" si="245"/>
        <v>0</v>
      </c>
      <c r="K411">
        <f t="shared" si="239"/>
        <v>0</v>
      </c>
      <c r="L411">
        <f t="shared" si="240"/>
        <v>266000</v>
      </c>
      <c r="M411">
        <f t="shared" si="241"/>
        <v>1</v>
      </c>
      <c r="N411">
        <f t="shared" si="246"/>
        <v>0</v>
      </c>
      <c r="O411">
        <f t="shared" si="247"/>
        <v>0</v>
      </c>
      <c r="P411">
        <f t="shared" si="248"/>
        <v>0</v>
      </c>
      <c r="Q411">
        <f t="shared" si="249"/>
        <v>0</v>
      </c>
      <c r="R411">
        <f t="shared" si="250"/>
        <v>0</v>
      </c>
      <c r="S411">
        <f t="shared" si="251"/>
        <v>0</v>
      </c>
      <c r="T411">
        <f t="shared" si="252"/>
        <v>0</v>
      </c>
      <c r="U411">
        <f t="shared" si="253"/>
        <v>0</v>
      </c>
      <c r="V411">
        <f t="shared" si="254"/>
        <v>266000</v>
      </c>
      <c r="W411">
        <f t="shared" si="255"/>
        <v>0</v>
      </c>
      <c r="X411">
        <f t="shared" si="257"/>
        <v>0</v>
      </c>
      <c r="Y411">
        <f t="shared" si="258"/>
        <v>0</v>
      </c>
      <c r="Z411">
        <f t="shared" si="259"/>
        <v>0</v>
      </c>
      <c r="AA411">
        <f t="shared" si="256"/>
        <v>0</v>
      </c>
    </row>
    <row r="412" spans="2:27">
      <c r="B412" s="1" t="s">
        <v>429</v>
      </c>
      <c r="C412" s="3">
        <v>40550</v>
      </c>
      <c r="D412" s="3">
        <v>40550</v>
      </c>
      <c r="E412" s="1" t="s">
        <v>378</v>
      </c>
      <c r="F412" s="1">
        <v>3</v>
      </c>
      <c r="G412" t="s">
        <v>940</v>
      </c>
      <c r="H412" t="s">
        <v>941</v>
      </c>
      <c r="I412" t="s">
        <v>177</v>
      </c>
      <c r="J412">
        <f t="shared" si="245"/>
        <v>0</v>
      </c>
      <c r="K412">
        <f t="shared" si="239"/>
        <v>0</v>
      </c>
      <c r="L412">
        <f t="shared" si="240"/>
        <v>0</v>
      </c>
      <c r="M412">
        <f t="shared" si="241"/>
        <v>0</v>
      </c>
      <c r="N412">
        <f t="shared" si="246"/>
        <v>0</v>
      </c>
      <c r="O412">
        <f t="shared" si="247"/>
        <v>0</v>
      </c>
      <c r="P412">
        <f t="shared" si="248"/>
        <v>40550</v>
      </c>
      <c r="Q412">
        <f t="shared" si="249"/>
        <v>1</v>
      </c>
      <c r="R412">
        <f t="shared" si="250"/>
        <v>0</v>
      </c>
      <c r="S412">
        <f t="shared" si="251"/>
        <v>0</v>
      </c>
      <c r="T412">
        <f t="shared" si="252"/>
        <v>40550</v>
      </c>
      <c r="U412">
        <f t="shared" si="253"/>
        <v>0</v>
      </c>
      <c r="V412">
        <f t="shared" si="254"/>
        <v>0</v>
      </c>
      <c r="W412">
        <f t="shared" si="255"/>
        <v>0</v>
      </c>
      <c r="X412">
        <f t="shared" si="257"/>
        <v>0</v>
      </c>
      <c r="Y412">
        <f t="shared" si="258"/>
        <v>0</v>
      </c>
      <c r="Z412">
        <f t="shared" si="259"/>
        <v>0</v>
      </c>
      <c r="AA412">
        <f t="shared" si="256"/>
        <v>0</v>
      </c>
    </row>
    <row r="413" spans="2:27">
      <c r="B413" s="1" t="s">
        <v>430</v>
      </c>
      <c r="C413" s="3">
        <v>213387</v>
      </c>
      <c r="D413" s="3">
        <v>213387</v>
      </c>
      <c r="E413" s="1" t="s">
        <v>378</v>
      </c>
      <c r="F413" s="1">
        <v>3</v>
      </c>
      <c r="G413" s="5" t="s">
        <v>944</v>
      </c>
      <c r="H413" s="6" t="s">
        <v>945</v>
      </c>
      <c r="I413" s="6" t="s">
        <v>780</v>
      </c>
      <c r="J413">
        <f t="shared" si="245"/>
        <v>0</v>
      </c>
      <c r="K413">
        <f t="shared" si="239"/>
        <v>0</v>
      </c>
      <c r="L413">
        <f t="shared" si="240"/>
        <v>213387</v>
      </c>
      <c r="M413">
        <f t="shared" si="241"/>
        <v>1</v>
      </c>
      <c r="N413">
        <f t="shared" si="246"/>
        <v>0</v>
      </c>
      <c r="O413">
        <f t="shared" si="247"/>
        <v>0</v>
      </c>
      <c r="P413">
        <f t="shared" si="248"/>
        <v>0</v>
      </c>
      <c r="Q413">
        <f t="shared" si="249"/>
        <v>0</v>
      </c>
      <c r="R413">
        <f t="shared" si="250"/>
        <v>0</v>
      </c>
      <c r="S413">
        <f t="shared" si="251"/>
        <v>0</v>
      </c>
      <c r="T413">
        <f t="shared" si="252"/>
        <v>0</v>
      </c>
      <c r="U413">
        <f t="shared" si="253"/>
        <v>0</v>
      </c>
      <c r="V413">
        <f t="shared" si="254"/>
        <v>213387</v>
      </c>
      <c r="W413">
        <f t="shared" si="255"/>
        <v>0</v>
      </c>
      <c r="X413">
        <f t="shared" si="257"/>
        <v>0</v>
      </c>
      <c r="Y413">
        <f t="shared" si="258"/>
        <v>0</v>
      </c>
      <c r="Z413">
        <f t="shared" si="259"/>
        <v>0</v>
      </c>
      <c r="AA413">
        <f t="shared" si="256"/>
        <v>0</v>
      </c>
    </row>
    <row r="414" spans="2:27" ht="30">
      <c r="B414" s="1" t="s">
        <v>431</v>
      </c>
      <c r="C414" s="3">
        <v>500000</v>
      </c>
      <c r="D414" s="3">
        <v>500000</v>
      </c>
      <c r="E414" s="1" t="s">
        <v>378</v>
      </c>
      <c r="F414" s="1">
        <v>3</v>
      </c>
      <c r="G414" s="6" t="s">
        <v>948</v>
      </c>
      <c r="H414" s="6" t="s">
        <v>949</v>
      </c>
      <c r="I414" s="6" t="s">
        <v>780</v>
      </c>
      <c r="J414">
        <f t="shared" si="245"/>
        <v>0</v>
      </c>
      <c r="K414">
        <f t="shared" si="239"/>
        <v>0</v>
      </c>
      <c r="L414">
        <f t="shared" si="240"/>
        <v>500000</v>
      </c>
      <c r="M414">
        <f t="shared" si="241"/>
        <v>1</v>
      </c>
      <c r="N414">
        <f t="shared" si="246"/>
        <v>0</v>
      </c>
      <c r="O414">
        <f t="shared" si="247"/>
        <v>0</v>
      </c>
      <c r="P414">
        <f t="shared" si="248"/>
        <v>0</v>
      </c>
      <c r="Q414">
        <f t="shared" si="249"/>
        <v>0</v>
      </c>
      <c r="R414">
        <f t="shared" si="250"/>
        <v>0</v>
      </c>
      <c r="S414">
        <f t="shared" si="251"/>
        <v>0</v>
      </c>
      <c r="T414">
        <f t="shared" si="252"/>
        <v>0</v>
      </c>
      <c r="U414">
        <f t="shared" si="253"/>
        <v>0</v>
      </c>
      <c r="V414">
        <f t="shared" si="254"/>
        <v>0</v>
      </c>
      <c r="W414">
        <f t="shared" si="255"/>
        <v>500000</v>
      </c>
      <c r="X414">
        <f t="shared" si="257"/>
        <v>0</v>
      </c>
      <c r="Y414">
        <f t="shared" si="258"/>
        <v>0</v>
      </c>
      <c r="Z414">
        <f t="shared" si="259"/>
        <v>0</v>
      </c>
      <c r="AA414">
        <f t="shared" si="256"/>
        <v>0</v>
      </c>
    </row>
    <row r="415" spans="2:27">
      <c r="B415" s="1" t="s">
        <v>432</v>
      </c>
      <c r="C415" s="3">
        <v>62263</v>
      </c>
      <c r="D415" s="3">
        <v>62263</v>
      </c>
      <c r="E415" s="1" t="s">
        <v>378</v>
      </c>
      <c r="F415" s="1">
        <v>3</v>
      </c>
      <c r="G415" s="6" t="s">
        <v>942</v>
      </c>
      <c r="H415" s="6" t="s">
        <v>943</v>
      </c>
      <c r="I415" s="6" t="s">
        <v>780</v>
      </c>
      <c r="J415">
        <f t="shared" si="245"/>
        <v>0</v>
      </c>
      <c r="K415">
        <f t="shared" si="239"/>
        <v>0</v>
      </c>
      <c r="L415">
        <f t="shared" si="240"/>
        <v>62263</v>
      </c>
      <c r="M415">
        <f t="shared" si="241"/>
        <v>1</v>
      </c>
      <c r="N415">
        <f t="shared" si="246"/>
        <v>0</v>
      </c>
      <c r="O415">
        <f t="shared" si="247"/>
        <v>0</v>
      </c>
      <c r="P415">
        <f t="shared" si="248"/>
        <v>0</v>
      </c>
      <c r="Q415">
        <f t="shared" si="249"/>
        <v>0</v>
      </c>
      <c r="R415">
        <f t="shared" si="250"/>
        <v>0</v>
      </c>
      <c r="S415">
        <f t="shared" si="251"/>
        <v>0</v>
      </c>
      <c r="T415">
        <f t="shared" si="252"/>
        <v>0</v>
      </c>
      <c r="U415">
        <f t="shared" si="253"/>
        <v>62263</v>
      </c>
      <c r="V415">
        <f t="shared" si="254"/>
        <v>0</v>
      </c>
      <c r="W415">
        <f t="shared" si="255"/>
        <v>0</v>
      </c>
      <c r="X415">
        <f t="shared" si="257"/>
        <v>0</v>
      </c>
      <c r="Y415">
        <f t="shared" si="258"/>
        <v>0</v>
      </c>
      <c r="Z415">
        <f t="shared" si="259"/>
        <v>0</v>
      </c>
      <c r="AA415">
        <f t="shared" si="256"/>
        <v>0</v>
      </c>
    </row>
    <row r="416" spans="2:27">
      <c r="B416" s="1" t="s">
        <v>433</v>
      </c>
      <c r="C416" s="3">
        <v>18000</v>
      </c>
      <c r="D416" s="3">
        <v>18000</v>
      </c>
      <c r="E416" s="1" t="s">
        <v>378</v>
      </c>
      <c r="F416" s="1">
        <v>3</v>
      </c>
      <c r="G416" s="6" t="s">
        <v>942</v>
      </c>
      <c r="H416" s="6" t="s">
        <v>943</v>
      </c>
      <c r="I416" s="6" t="s">
        <v>780</v>
      </c>
      <c r="J416">
        <f t="shared" si="245"/>
        <v>0</v>
      </c>
      <c r="K416">
        <f t="shared" si="239"/>
        <v>0</v>
      </c>
      <c r="L416">
        <f t="shared" si="240"/>
        <v>18000</v>
      </c>
      <c r="M416">
        <f t="shared" si="241"/>
        <v>1</v>
      </c>
      <c r="N416">
        <f t="shared" si="246"/>
        <v>0</v>
      </c>
      <c r="O416">
        <f t="shared" si="247"/>
        <v>0</v>
      </c>
      <c r="P416">
        <f t="shared" si="248"/>
        <v>0</v>
      </c>
      <c r="Q416">
        <f t="shared" si="249"/>
        <v>0</v>
      </c>
      <c r="R416">
        <f t="shared" si="250"/>
        <v>0</v>
      </c>
      <c r="S416">
        <f t="shared" si="251"/>
        <v>0</v>
      </c>
      <c r="T416">
        <f t="shared" si="252"/>
        <v>0</v>
      </c>
      <c r="U416">
        <f t="shared" si="253"/>
        <v>18000</v>
      </c>
      <c r="V416">
        <f t="shared" si="254"/>
        <v>0</v>
      </c>
      <c r="W416">
        <f t="shared" si="255"/>
        <v>0</v>
      </c>
      <c r="X416">
        <f t="shared" si="257"/>
        <v>0</v>
      </c>
      <c r="Y416">
        <f t="shared" si="258"/>
        <v>0</v>
      </c>
      <c r="Z416">
        <f t="shared" si="259"/>
        <v>0</v>
      </c>
      <c r="AA416">
        <f t="shared" si="256"/>
        <v>0</v>
      </c>
    </row>
    <row r="417" spans="2:27">
      <c r="B417" s="1" t="s">
        <v>434</v>
      </c>
      <c r="C417" s="3">
        <v>44310</v>
      </c>
      <c r="D417" s="3">
        <v>44310</v>
      </c>
      <c r="E417" s="1" t="s">
        <v>378</v>
      </c>
      <c r="F417" s="1">
        <v>3</v>
      </c>
      <c r="G417" s="6" t="s">
        <v>942</v>
      </c>
      <c r="H417" s="6" t="s">
        <v>943</v>
      </c>
      <c r="I417" s="6" t="s">
        <v>780</v>
      </c>
      <c r="J417">
        <f t="shared" si="245"/>
        <v>0</v>
      </c>
      <c r="K417">
        <f t="shared" si="239"/>
        <v>0</v>
      </c>
      <c r="L417">
        <f t="shared" si="240"/>
        <v>44310</v>
      </c>
      <c r="M417">
        <f t="shared" si="241"/>
        <v>1</v>
      </c>
      <c r="N417">
        <f t="shared" si="246"/>
        <v>0</v>
      </c>
      <c r="O417">
        <f t="shared" si="247"/>
        <v>0</v>
      </c>
      <c r="P417">
        <f t="shared" si="248"/>
        <v>0</v>
      </c>
      <c r="Q417">
        <f t="shared" si="249"/>
        <v>0</v>
      </c>
      <c r="R417">
        <f t="shared" si="250"/>
        <v>0</v>
      </c>
      <c r="S417">
        <f t="shared" si="251"/>
        <v>0</v>
      </c>
      <c r="T417">
        <f t="shared" si="252"/>
        <v>0</v>
      </c>
      <c r="U417">
        <f t="shared" si="253"/>
        <v>44310</v>
      </c>
      <c r="V417">
        <f t="shared" si="254"/>
        <v>0</v>
      </c>
      <c r="W417">
        <f t="shared" si="255"/>
        <v>0</v>
      </c>
      <c r="X417">
        <f t="shared" si="257"/>
        <v>0</v>
      </c>
      <c r="Y417">
        <f t="shared" si="258"/>
        <v>0</v>
      </c>
      <c r="Z417">
        <f t="shared" si="259"/>
        <v>0</v>
      </c>
      <c r="AA417">
        <f t="shared" si="256"/>
        <v>0</v>
      </c>
    </row>
    <row r="418" spans="2:27">
      <c r="B418" s="1" t="s">
        <v>435</v>
      </c>
      <c r="C418" s="3">
        <v>9812</v>
      </c>
      <c r="D418" s="3">
        <v>9812</v>
      </c>
      <c r="E418" s="1" t="s">
        <v>378</v>
      </c>
      <c r="F418" s="1">
        <v>3</v>
      </c>
      <c r="G418" s="4" t="s">
        <v>936</v>
      </c>
      <c r="H418" s="4" t="s">
        <v>937</v>
      </c>
      <c r="I418" s="4" t="s">
        <v>177</v>
      </c>
      <c r="J418">
        <f t="shared" si="245"/>
        <v>0</v>
      </c>
      <c r="K418">
        <f t="shared" si="239"/>
        <v>0</v>
      </c>
      <c r="L418">
        <f t="shared" si="240"/>
        <v>0</v>
      </c>
      <c r="M418">
        <f t="shared" si="241"/>
        <v>0</v>
      </c>
      <c r="N418">
        <f t="shared" si="246"/>
        <v>0</v>
      </c>
      <c r="O418">
        <f t="shared" si="247"/>
        <v>0</v>
      </c>
      <c r="P418">
        <f t="shared" si="248"/>
        <v>9812</v>
      </c>
      <c r="Q418">
        <f t="shared" si="249"/>
        <v>1</v>
      </c>
      <c r="R418">
        <f t="shared" si="250"/>
        <v>9812</v>
      </c>
      <c r="S418">
        <f t="shared" si="251"/>
        <v>0</v>
      </c>
      <c r="T418">
        <f t="shared" si="252"/>
        <v>0</v>
      </c>
      <c r="U418">
        <f t="shared" si="253"/>
        <v>0</v>
      </c>
      <c r="V418">
        <f t="shared" si="254"/>
        <v>0</v>
      </c>
      <c r="W418">
        <f t="shared" si="255"/>
        <v>0</v>
      </c>
      <c r="X418">
        <f t="shared" si="257"/>
        <v>0</v>
      </c>
      <c r="Y418">
        <f t="shared" si="258"/>
        <v>0</v>
      </c>
      <c r="Z418">
        <f t="shared" si="259"/>
        <v>0</v>
      </c>
      <c r="AA418">
        <f t="shared" si="256"/>
        <v>0</v>
      </c>
    </row>
    <row r="419" spans="2:27" ht="30">
      <c r="B419" s="1" t="s">
        <v>436</v>
      </c>
      <c r="C419" s="3">
        <v>173788</v>
      </c>
      <c r="D419" s="3">
        <v>173788</v>
      </c>
      <c r="E419" s="1" t="s">
        <v>378</v>
      </c>
      <c r="F419" s="1">
        <v>3</v>
      </c>
      <c r="G419" t="s">
        <v>938</v>
      </c>
      <c r="H419" t="s">
        <v>939</v>
      </c>
      <c r="I419" t="s">
        <v>780</v>
      </c>
      <c r="J419">
        <f t="shared" si="245"/>
        <v>0</v>
      </c>
      <c r="K419">
        <f t="shared" si="239"/>
        <v>0</v>
      </c>
      <c r="L419">
        <f t="shared" si="240"/>
        <v>173788</v>
      </c>
      <c r="M419">
        <f t="shared" si="241"/>
        <v>1</v>
      </c>
      <c r="N419">
        <f t="shared" si="246"/>
        <v>0</v>
      </c>
      <c r="O419">
        <f t="shared" si="247"/>
        <v>0</v>
      </c>
      <c r="P419">
        <f t="shared" si="248"/>
        <v>0</v>
      </c>
      <c r="Q419">
        <f t="shared" si="249"/>
        <v>0</v>
      </c>
      <c r="R419">
        <f t="shared" si="250"/>
        <v>0</v>
      </c>
      <c r="S419">
        <f t="shared" si="251"/>
        <v>173788</v>
      </c>
      <c r="T419">
        <f t="shared" si="252"/>
        <v>0</v>
      </c>
      <c r="U419">
        <f t="shared" si="253"/>
        <v>0</v>
      </c>
      <c r="V419">
        <f t="shared" si="254"/>
        <v>0</v>
      </c>
      <c r="W419">
        <f t="shared" si="255"/>
        <v>0</v>
      </c>
      <c r="X419">
        <f t="shared" si="257"/>
        <v>0</v>
      </c>
      <c r="Y419">
        <f t="shared" si="258"/>
        <v>0</v>
      </c>
      <c r="Z419">
        <f t="shared" si="259"/>
        <v>0</v>
      </c>
      <c r="AA419">
        <f t="shared" si="256"/>
        <v>0</v>
      </c>
    </row>
    <row r="420" spans="2:27" ht="30">
      <c r="B420" s="1" t="s">
        <v>437</v>
      </c>
      <c r="C420" s="3">
        <v>162890</v>
      </c>
      <c r="D420" s="3">
        <v>162890</v>
      </c>
      <c r="E420" s="1" t="s">
        <v>378</v>
      </c>
      <c r="F420" s="1">
        <v>3</v>
      </c>
      <c r="G420" s="6" t="s">
        <v>948</v>
      </c>
      <c r="H420" s="6" t="s">
        <v>949</v>
      </c>
      <c r="I420" s="6" t="s">
        <v>780</v>
      </c>
      <c r="J420">
        <f t="shared" si="245"/>
        <v>0</v>
      </c>
      <c r="K420">
        <f t="shared" si="239"/>
        <v>0</v>
      </c>
      <c r="L420">
        <f t="shared" si="240"/>
        <v>162890</v>
      </c>
      <c r="M420">
        <f t="shared" si="241"/>
        <v>1</v>
      </c>
      <c r="N420">
        <f t="shared" si="246"/>
        <v>0</v>
      </c>
      <c r="O420">
        <f t="shared" si="247"/>
        <v>0</v>
      </c>
      <c r="P420">
        <f t="shared" si="248"/>
        <v>0</v>
      </c>
      <c r="Q420">
        <f t="shared" si="249"/>
        <v>0</v>
      </c>
      <c r="R420">
        <f t="shared" si="250"/>
        <v>0</v>
      </c>
      <c r="S420">
        <f t="shared" si="251"/>
        <v>0</v>
      </c>
      <c r="T420">
        <f t="shared" si="252"/>
        <v>0</v>
      </c>
      <c r="U420">
        <f t="shared" si="253"/>
        <v>0</v>
      </c>
      <c r="V420">
        <f t="shared" si="254"/>
        <v>0</v>
      </c>
      <c r="W420">
        <f t="shared" si="255"/>
        <v>162890</v>
      </c>
      <c r="X420">
        <f t="shared" si="257"/>
        <v>0</v>
      </c>
      <c r="Y420">
        <f t="shared" si="258"/>
        <v>0</v>
      </c>
      <c r="Z420">
        <f t="shared" si="259"/>
        <v>0</v>
      </c>
      <c r="AA420">
        <f t="shared" si="256"/>
        <v>0</v>
      </c>
    </row>
    <row r="421" spans="2:27" ht="30">
      <c r="B421" s="1" t="s">
        <v>438</v>
      </c>
      <c r="C421" s="3">
        <v>40000</v>
      </c>
      <c r="D421" s="3">
        <v>40000</v>
      </c>
      <c r="E421" s="1" t="s">
        <v>378</v>
      </c>
      <c r="F421" s="1">
        <v>3</v>
      </c>
      <c r="G421" s="5" t="s">
        <v>952</v>
      </c>
      <c r="H421" s="6" t="s">
        <v>953</v>
      </c>
      <c r="I421" s="6" t="s">
        <v>177</v>
      </c>
      <c r="J421">
        <f t="shared" si="245"/>
        <v>0</v>
      </c>
      <c r="K421">
        <f t="shared" si="239"/>
        <v>0</v>
      </c>
      <c r="L421">
        <f t="shared" si="240"/>
        <v>0</v>
      </c>
      <c r="M421">
        <f t="shared" si="241"/>
        <v>0</v>
      </c>
      <c r="N421">
        <f t="shared" si="246"/>
        <v>0</v>
      </c>
      <c r="O421">
        <f t="shared" si="247"/>
        <v>0</v>
      </c>
      <c r="P421">
        <f t="shared" si="248"/>
        <v>40000</v>
      </c>
      <c r="Q421">
        <f t="shared" si="249"/>
        <v>1</v>
      </c>
      <c r="R421">
        <f t="shared" si="250"/>
        <v>0</v>
      </c>
      <c r="S421">
        <f t="shared" si="251"/>
        <v>0</v>
      </c>
      <c r="T421">
        <f t="shared" si="252"/>
        <v>0</v>
      </c>
      <c r="U421">
        <f t="shared" si="253"/>
        <v>0</v>
      </c>
      <c r="V421">
        <f t="shared" si="254"/>
        <v>0</v>
      </c>
      <c r="W421">
        <f t="shared" si="255"/>
        <v>0</v>
      </c>
      <c r="X421">
        <f t="shared" si="257"/>
        <v>0</v>
      </c>
      <c r="Y421">
        <f t="shared" si="258"/>
        <v>40000</v>
      </c>
      <c r="Z421">
        <f t="shared" si="259"/>
        <v>0</v>
      </c>
      <c r="AA421">
        <f t="shared" si="256"/>
        <v>0</v>
      </c>
    </row>
    <row r="422" spans="2:27" ht="30">
      <c r="B422" s="1" t="s">
        <v>439</v>
      </c>
      <c r="C422" s="3">
        <v>190000</v>
      </c>
      <c r="D422" s="3">
        <v>190000</v>
      </c>
      <c r="E422" s="1" t="s">
        <v>378</v>
      </c>
      <c r="F422" s="1">
        <v>3</v>
      </c>
      <c r="G422" t="s">
        <v>940</v>
      </c>
      <c r="H422" t="s">
        <v>941</v>
      </c>
      <c r="I422" t="s">
        <v>177</v>
      </c>
      <c r="J422">
        <f t="shared" si="245"/>
        <v>0</v>
      </c>
      <c r="K422">
        <f t="shared" si="239"/>
        <v>0</v>
      </c>
      <c r="L422">
        <f t="shared" si="240"/>
        <v>0</v>
      </c>
      <c r="M422">
        <f t="shared" si="241"/>
        <v>0</v>
      </c>
      <c r="N422">
        <f t="shared" si="246"/>
        <v>0</v>
      </c>
      <c r="O422">
        <f t="shared" si="247"/>
        <v>0</v>
      </c>
      <c r="P422">
        <f t="shared" si="248"/>
        <v>190000</v>
      </c>
      <c r="Q422">
        <f t="shared" si="249"/>
        <v>1</v>
      </c>
      <c r="R422">
        <f t="shared" si="250"/>
        <v>0</v>
      </c>
      <c r="S422">
        <f t="shared" si="251"/>
        <v>0</v>
      </c>
      <c r="T422">
        <f t="shared" si="252"/>
        <v>190000</v>
      </c>
      <c r="U422">
        <f t="shared" si="253"/>
        <v>0</v>
      </c>
      <c r="V422">
        <f t="shared" si="254"/>
        <v>0</v>
      </c>
      <c r="W422">
        <f t="shared" si="255"/>
        <v>0</v>
      </c>
      <c r="X422">
        <f t="shared" si="257"/>
        <v>0</v>
      </c>
      <c r="Y422">
        <f t="shared" si="258"/>
        <v>0</v>
      </c>
      <c r="Z422">
        <f t="shared" si="259"/>
        <v>0</v>
      </c>
      <c r="AA422">
        <f t="shared" si="256"/>
        <v>0</v>
      </c>
    </row>
    <row r="423" spans="2:27">
      <c r="B423" s="1" t="s">
        <v>440</v>
      </c>
      <c r="C423" s="3">
        <v>14120</v>
      </c>
      <c r="D423" s="3">
        <v>14120</v>
      </c>
      <c r="E423" s="1" t="s">
        <v>378</v>
      </c>
      <c r="F423" s="1">
        <v>3</v>
      </c>
      <c r="G423" s="6" t="s">
        <v>948</v>
      </c>
      <c r="H423" s="6" t="s">
        <v>949</v>
      </c>
      <c r="I423" s="6" t="s">
        <v>780</v>
      </c>
      <c r="J423">
        <f t="shared" si="245"/>
        <v>0</v>
      </c>
      <c r="K423">
        <f t="shared" si="239"/>
        <v>0</v>
      </c>
      <c r="L423">
        <f t="shared" si="240"/>
        <v>14120</v>
      </c>
      <c r="M423">
        <f t="shared" si="241"/>
        <v>1</v>
      </c>
      <c r="N423">
        <f t="shared" si="246"/>
        <v>0</v>
      </c>
      <c r="O423">
        <f t="shared" si="247"/>
        <v>0</v>
      </c>
      <c r="P423">
        <f t="shared" si="248"/>
        <v>0</v>
      </c>
      <c r="Q423">
        <f t="shared" si="249"/>
        <v>0</v>
      </c>
      <c r="R423">
        <f t="shared" si="250"/>
        <v>0</v>
      </c>
      <c r="S423">
        <f t="shared" si="251"/>
        <v>0</v>
      </c>
      <c r="T423">
        <f t="shared" si="252"/>
        <v>0</v>
      </c>
      <c r="U423">
        <f t="shared" si="253"/>
        <v>0</v>
      </c>
      <c r="V423">
        <f t="shared" si="254"/>
        <v>0</v>
      </c>
      <c r="W423">
        <f t="shared" si="255"/>
        <v>14120</v>
      </c>
      <c r="X423">
        <f t="shared" si="257"/>
        <v>0</v>
      </c>
      <c r="Y423">
        <f t="shared" si="258"/>
        <v>0</v>
      </c>
      <c r="Z423">
        <f t="shared" si="259"/>
        <v>0</v>
      </c>
      <c r="AA423">
        <f t="shared" si="256"/>
        <v>0</v>
      </c>
    </row>
    <row r="424" spans="2:27">
      <c r="B424" s="1" t="s">
        <v>441</v>
      </c>
      <c r="C424" s="3">
        <v>409445</v>
      </c>
      <c r="D424" s="3">
        <v>409445</v>
      </c>
      <c r="E424" s="1" t="s">
        <v>378</v>
      </c>
      <c r="F424" s="1">
        <v>3</v>
      </c>
      <c r="G424" s="6" t="s">
        <v>954</v>
      </c>
      <c r="H424" s="6" t="s">
        <v>955</v>
      </c>
      <c r="I424" s="6" t="s">
        <v>177</v>
      </c>
      <c r="J424">
        <f t="shared" si="245"/>
        <v>0</v>
      </c>
      <c r="K424">
        <f t="shared" si="239"/>
        <v>0</v>
      </c>
      <c r="L424">
        <f t="shared" si="240"/>
        <v>0</v>
      </c>
      <c r="M424">
        <f t="shared" si="241"/>
        <v>0</v>
      </c>
      <c r="N424">
        <f t="shared" si="246"/>
        <v>0</v>
      </c>
      <c r="O424">
        <f t="shared" si="247"/>
        <v>0</v>
      </c>
      <c r="P424">
        <f t="shared" si="248"/>
        <v>409445</v>
      </c>
      <c r="Q424">
        <f t="shared" si="249"/>
        <v>1</v>
      </c>
      <c r="R424">
        <f t="shared" si="250"/>
        <v>0</v>
      </c>
      <c r="S424">
        <f t="shared" si="251"/>
        <v>0</v>
      </c>
      <c r="T424">
        <f t="shared" si="252"/>
        <v>0</v>
      </c>
      <c r="U424">
        <f t="shared" si="253"/>
        <v>0</v>
      </c>
      <c r="V424">
        <f t="shared" si="254"/>
        <v>0</v>
      </c>
      <c r="W424">
        <f t="shared" si="255"/>
        <v>0</v>
      </c>
      <c r="X424">
        <f t="shared" si="257"/>
        <v>0</v>
      </c>
      <c r="Y424">
        <f t="shared" si="258"/>
        <v>0</v>
      </c>
      <c r="Z424">
        <f t="shared" si="259"/>
        <v>409445</v>
      </c>
      <c r="AA424">
        <f t="shared" si="256"/>
        <v>0</v>
      </c>
    </row>
    <row r="425" spans="2:27" ht="30">
      <c r="B425" s="1" t="s">
        <v>442</v>
      </c>
      <c r="C425" s="3">
        <v>54750</v>
      </c>
      <c r="D425" s="3">
        <v>54750</v>
      </c>
      <c r="E425" s="1" t="s">
        <v>378</v>
      </c>
      <c r="F425" s="1">
        <v>3</v>
      </c>
      <c r="G425" s="5" t="s">
        <v>944</v>
      </c>
      <c r="H425" s="6" t="s">
        <v>945</v>
      </c>
      <c r="I425" s="6" t="s">
        <v>780</v>
      </c>
      <c r="J425">
        <f t="shared" si="245"/>
        <v>0</v>
      </c>
      <c r="K425">
        <f>IF(J425&gt;0,1,0)</f>
        <v>0</v>
      </c>
      <c r="L425">
        <f>IF(I425="Liberal",C425,0)</f>
        <v>54750</v>
      </c>
      <c r="M425">
        <f>IF(L425&gt;0,1,0)</f>
        <v>1</v>
      </c>
      <c r="N425">
        <f t="shared" si="246"/>
        <v>0</v>
      </c>
      <c r="O425">
        <f t="shared" si="247"/>
        <v>0</v>
      </c>
      <c r="P425">
        <f t="shared" si="248"/>
        <v>0</v>
      </c>
      <c r="Q425">
        <f t="shared" si="249"/>
        <v>0</v>
      </c>
      <c r="R425">
        <f t="shared" si="250"/>
        <v>0</v>
      </c>
      <c r="S425">
        <f t="shared" si="251"/>
        <v>0</v>
      </c>
      <c r="T425">
        <f t="shared" si="252"/>
        <v>0</v>
      </c>
      <c r="U425">
        <f t="shared" si="253"/>
        <v>0</v>
      </c>
      <c r="V425">
        <f t="shared" si="254"/>
        <v>54750</v>
      </c>
      <c r="W425">
        <f t="shared" si="255"/>
        <v>0</v>
      </c>
      <c r="X425">
        <f t="shared" si="257"/>
        <v>0</v>
      </c>
      <c r="Y425">
        <f t="shared" si="258"/>
        <v>0</v>
      </c>
      <c r="Z425">
        <f t="shared" si="259"/>
        <v>0</v>
      </c>
      <c r="AA425">
        <f t="shared" si="256"/>
        <v>0</v>
      </c>
    </row>
    <row r="427" spans="2:27">
      <c r="B427" s="6">
        <v>65</v>
      </c>
    </row>
    <row r="428" spans="2:27">
      <c r="C428" s="2">
        <f>SUM(C361:C425)</f>
        <v>11105727</v>
      </c>
      <c r="D428" s="2"/>
      <c r="J428">
        <f>SUM(J361:J427)</f>
        <v>0</v>
      </c>
      <c r="K428">
        <f t="shared" ref="K428:Q428" si="260">SUM(K361:K427)</f>
        <v>0</v>
      </c>
      <c r="L428" s="17">
        <f t="shared" si="260"/>
        <v>5999325</v>
      </c>
      <c r="M428">
        <f t="shared" si="260"/>
        <v>35</v>
      </c>
      <c r="N428" s="17">
        <f t="shared" si="260"/>
        <v>1197072</v>
      </c>
      <c r="O428">
        <f t="shared" si="260"/>
        <v>6</v>
      </c>
      <c r="P428" s="17">
        <f t="shared" si="260"/>
        <v>3909330</v>
      </c>
      <c r="Q428">
        <f t="shared" si="260"/>
        <v>24</v>
      </c>
      <c r="R428">
        <f>+P428+N428+L428</f>
        <v>11105727</v>
      </c>
      <c r="S428" s="2">
        <f>+R428-C428</f>
        <v>0</v>
      </c>
    </row>
    <row r="429" spans="2:27">
      <c r="C429" s="2"/>
      <c r="D429" s="2"/>
    </row>
    <row r="430" spans="2:27">
      <c r="C430" s="2"/>
      <c r="D430" s="2"/>
      <c r="L430" s="27">
        <f>+L428/$C$428</f>
        <v>0.54020101520593833</v>
      </c>
      <c r="N430" s="27">
        <f>+N428/$C$428</f>
        <v>0.10778871117577445</v>
      </c>
      <c r="P430" s="27">
        <f>+P428/$C$428</f>
        <v>0.35201027361828724</v>
      </c>
      <c r="R430" s="27">
        <f>+R428/$C$428</f>
        <v>1</v>
      </c>
    </row>
    <row r="431" spans="2:27">
      <c r="C431" s="2"/>
      <c r="D431" s="2"/>
      <c r="P431" s="27"/>
    </row>
    <row r="432" spans="2:27">
      <c r="C432" s="2"/>
      <c r="D432" s="2"/>
      <c r="R432" t="s">
        <v>856</v>
      </c>
    </row>
    <row r="433" spans="2:24">
      <c r="B433" s="16" t="s">
        <v>1057</v>
      </c>
      <c r="C433" s="2"/>
      <c r="D433" s="2"/>
      <c r="J433" t="s">
        <v>851</v>
      </c>
      <c r="L433" t="s">
        <v>852</v>
      </c>
      <c r="N433" t="s">
        <v>853</v>
      </c>
      <c r="P433" t="s">
        <v>177</v>
      </c>
      <c r="R433" s="13"/>
      <c r="S433" s="14"/>
      <c r="T433" s="13"/>
      <c r="U433" s="14"/>
      <c r="V433" t="s">
        <v>200</v>
      </c>
    </row>
    <row r="434" spans="2:24">
      <c r="R434" s="17">
        <f>SUM(R436:R459)</f>
        <v>649135</v>
      </c>
      <c r="S434" s="17">
        <f>SUM(S436:S459)</f>
        <v>722680</v>
      </c>
      <c r="T434" s="17">
        <f>SUM(T436:T459)</f>
        <v>578190</v>
      </c>
      <c r="U434" s="17">
        <f>SUM(U436:U459)</f>
        <v>445900</v>
      </c>
      <c r="V434" s="17">
        <f>SUM(V436:V459)</f>
        <v>740982</v>
      </c>
      <c r="X434" s="17">
        <f>SUM(R434:W434)</f>
        <v>3136887</v>
      </c>
    </row>
    <row r="435" spans="2:24">
      <c r="R435" t="s">
        <v>956</v>
      </c>
      <c r="S435" t="s">
        <v>779</v>
      </c>
      <c r="T435" t="s">
        <v>781</v>
      </c>
      <c r="U435" t="s">
        <v>782</v>
      </c>
      <c r="V435" t="s">
        <v>958</v>
      </c>
    </row>
    <row r="436" spans="2:24">
      <c r="B436" s="1" t="s">
        <v>443</v>
      </c>
      <c r="C436" s="1">
        <v>192000</v>
      </c>
      <c r="D436" s="1" t="s">
        <v>444</v>
      </c>
      <c r="E436" s="1" t="s">
        <v>445</v>
      </c>
      <c r="F436" s="1">
        <v>1</v>
      </c>
      <c r="G436" s="4" t="s">
        <v>956</v>
      </c>
      <c r="H436" s="4" t="s">
        <v>959</v>
      </c>
      <c r="I436" s="4" t="s">
        <v>177</v>
      </c>
      <c r="J436">
        <f>IF(I436="Nationals",C436,0)</f>
        <v>0</v>
      </c>
      <c r="K436">
        <f>IF(J436&gt;0,1,0)</f>
        <v>0</v>
      </c>
      <c r="L436">
        <f>IF(I436="Liberal",C436,0)</f>
        <v>0</v>
      </c>
      <c r="M436">
        <f>IF(L436&gt;0,1,0)</f>
        <v>0</v>
      </c>
      <c r="N436">
        <f>IF(I436="IND",C436,0)</f>
        <v>0</v>
      </c>
      <c r="O436">
        <f>IF(N436&gt;0,1,0)</f>
        <v>0</v>
      </c>
      <c r="P436">
        <f>IF(I436="Labor",C436,0)</f>
        <v>192000</v>
      </c>
      <c r="Q436">
        <f>IF(P436&gt;0,1,0)</f>
        <v>1</v>
      </c>
      <c r="R436">
        <f>IF(G436="Lyons",C436,0)</f>
        <v>192000</v>
      </c>
      <c r="S436">
        <f>IF(G436="Braddon",C436,0)</f>
        <v>0</v>
      </c>
      <c r="T436">
        <f>IF(G436="Franklin",C436,0)</f>
        <v>0</v>
      </c>
      <c r="U436">
        <f>IF(G436="Bass",C436,0)</f>
        <v>0</v>
      </c>
      <c r="V436">
        <f>IF(G436="Clark",C436,0)</f>
        <v>0</v>
      </c>
    </row>
    <row r="437" spans="2:24">
      <c r="B437" s="1" t="s">
        <v>446</v>
      </c>
      <c r="C437" s="3">
        <v>385000</v>
      </c>
      <c r="D437" s="3">
        <v>385000</v>
      </c>
      <c r="E437" s="1" t="s">
        <v>445</v>
      </c>
      <c r="F437" s="1">
        <v>1</v>
      </c>
      <c r="G437" t="s">
        <v>779</v>
      </c>
      <c r="H437" t="s">
        <v>960</v>
      </c>
      <c r="I437" t="s">
        <v>780</v>
      </c>
      <c r="J437">
        <f t="shared" ref="J437:J459" si="261">IF(I437="Nationals",C437,0)</f>
        <v>0</v>
      </c>
      <c r="K437">
        <f t="shared" ref="K437:K459" si="262">IF(J437&gt;0,1,0)</f>
        <v>0</v>
      </c>
      <c r="L437">
        <f t="shared" ref="L437:L459" si="263">IF(I437="Liberal",C437,0)</f>
        <v>385000</v>
      </c>
      <c r="M437">
        <f t="shared" ref="M437:M459" si="264">IF(L437&gt;0,1,0)</f>
        <v>1</v>
      </c>
      <c r="N437">
        <f t="shared" ref="N437:N459" si="265">IF(I437="IND",C437,0)</f>
        <v>0</v>
      </c>
      <c r="O437">
        <f t="shared" ref="O437:O459" si="266">IF(N437&gt;0,1,0)</f>
        <v>0</v>
      </c>
      <c r="P437">
        <f t="shared" ref="P437:P459" si="267">IF(I437="Labor",C437,0)</f>
        <v>0</v>
      </c>
      <c r="Q437">
        <f t="shared" ref="Q437:Q459" si="268">IF(P437&gt;0,1,0)</f>
        <v>0</v>
      </c>
      <c r="R437">
        <f t="shared" ref="R437:R459" si="269">IF(G437="Lyons",C437,0)</f>
        <v>0</v>
      </c>
      <c r="S437">
        <f t="shared" ref="S437:S459" si="270">IF(G437="Braddon",C437,0)</f>
        <v>385000</v>
      </c>
      <c r="T437">
        <f t="shared" ref="T437:T459" si="271">IF(G437="Franklin",C437,0)</f>
        <v>0</v>
      </c>
      <c r="U437">
        <f t="shared" ref="U437:U459" si="272">IF(G437="Bass",C437,0)</f>
        <v>0</v>
      </c>
      <c r="V437">
        <f t="shared" ref="V437:V459" si="273">IF(G437="Clark",C437,0)</f>
        <v>0</v>
      </c>
    </row>
    <row r="438" spans="2:24" ht="30">
      <c r="B438" s="1" t="s">
        <v>447</v>
      </c>
      <c r="C438" s="3">
        <v>65238</v>
      </c>
      <c r="D438" s="3">
        <v>65238</v>
      </c>
      <c r="E438" s="1" t="s">
        <v>445</v>
      </c>
      <c r="F438" s="1">
        <v>1</v>
      </c>
      <c r="G438" t="s">
        <v>781</v>
      </c>
      <c r="H438" t="s">
        <v>957</v>
      </c>
      <c r="I438" t="s">
        <v>177</v>
      </c>
      <c r="J438">
        <f t="shared" si="261"/>
        <v>0</v>
      </c>
      <c r="K438">
        <f t="shared" si="262"/>
        <v>0</v>
      </c>
      <c r="L438">
        <f t="shared" si="263"/>
        <v>0</v>
      </c>
      <c r="M438">
        <f t="shared" si="264"/>
        <v>0</v>
      </c>
      <c r="N438">
        <f t="shared" si="265"/>
        <v>0</v>
      </c>
      <c r="O438">
        <f t="shared" si="266"/>
        <v>0</v>
      </c>
      <c r="P438">
        <f t="shared" si="267"/>
        <v>65238</v>
      </c>
      <c r="Q438">
        <f t="shared" si="268"/>
        <v>1</v>
      </c>
      <c r="R438">
        <f t="shared" si="269"/>
        <v>0</v>
      </c>
      <c r="S438">
        <f t="shared" si="270"/>
        <v>0</v>
      </c>
      <c r="T438">
        <f t="shared" si="271"/>
        <v>65238</v>
      </c>
      <c r="U438">
        <f t="shared" si="272"/>
        <v>0</v>
      </c>
      <c r="V438">
        <f t="shared" si="273"/>
        <v>0</v>
      </c>
    </row>
    <row r="439" spans="2:24">
      <c r="B439" s="1" t="s">
        <v>448</v>
      </c>
      <c r="C439" s="3">
        <v>112952</v>
      </c>
      <c r="D439" s="3">
        <v>112952</v>
      </c>
      <c r="E439" s="1" t="s">
        <v>445</v>
      </c>
      <c r="F439" s="1">
        <v>1</v>
      </c>
      <c r="G439" t="s">
        <v>781</v>
      </c>
      <c r="H439" t="s">
        <v>957</v>
      </c>
      <c r="I439" t="s">
        <v>177</v>
      </c>
      <c r="J439">
        <f t="shared" si="261"/>
        <v>0</v>
      </c>
      <c r="K439">
        <f t="shared" si="262"/>
        <v>0</v>
      </c>
      <c r="L439">
        <f t="shared" si="263"/>
        <v>0</v>
      </c>
      <c r="M439">
        <f t="shared" si="264"/>
        <v>0</v>
      </c>
      <c r="N439">
        <f t="shared" si="265"/>
        <v>0</v>
      </c>
      <c r="O439">
        <f t="shared" si="266"/>
        <v>0</v>
      </c>
      <c r="P439">
        <f t="shared" si="267"/>
        <v>112952</v>
      </c>
      <c r="Q439">
        <f t="shared" si="268"/>
        <v>1</v>
      </c>
      <c r="R439">
        <f t="shared" si="269"/>
        <v>0</v>
      </c>
      <c r="S439">
        <f t="shared" si="270"/>
        <v>0</v>
      </c>
      <c r="T439">
        <f t="shared" si="271"/>
        <v>112952</v>
      </c>
      <c r="U439">
        <f t="shared" si="272"/>
        <v>0</v>
      </c>
      <c r="V439">
        <f t="shared" si="273"/>
        <v>0</v>
      </c>
    </row>
    <row r="440" spans="2:24">
      <c r="B440" s="1" t="s">
        <v>449</v>
      </c>
      <c r="C440" s="3">
        <v>11680</v>
      </c>
      <c r="D440" s="3">
        <v>11680</v>
      </c>
      <c r="E440" s="1" t="s">
        <v>445</v>
      </c>
      <c r="F440" s="1">
        <v>1</v>
      </c>
      <c r="G440" t="s">
        <v>779</v>
      </c>
      <c r="H440" t="s">
        <v>960</v>
      </c>
      <c r="I440" t="s">
        <v>780</v>
      </c>
      <c r="J440">
        <f t="shared" si="261"/>
        <v>0</v>
      </c>
      <c r="K440">
        <f t="shared" si="262"/>
        <v>0</v>
      </c>
      <c r="L440">
        <f t="shared" si="263"/>
        <v>11680</v>
      </c>
      <c r="M440">
        <f t="shared" si="264"/>
        <v>1</v>
      </c>
      <c r="N440">
        <f t="shared" si="265"/>
        <v>0</v>
      </c>
      <c r="O440">
        <f t="shared" si="266"/>
        <v>0</v>
      </c>
      <c r="P440">
        <f t="shared" si="267"/>
        <v>0</v>
      </c>
      <c r="Q440">
        <f t="shared" si="268"/>
        <v>0</v>
      </c>
      <c r="R440">
        <f t="shared" si="269"/>
        <v>0</v>
      </c>
      <c r="S440">
        <f t="shared" si="270"/>
        <v>11680</v>
      </c>
      <c r="T440">
        <f t="shared" si="271"/>
        <v>0</v>
      </c>
      <c r="U440">
        <f t="shared" si="272"/>
        <v>0</v>
      </c>
      <c r="V440">
        <f t="shared" si="273"/>
        <v>0</v>
      </c>
    </row>
    <row r="441" spans="2:24">
      <c r="B441" s="1" t="s">
        <v>450</v>
      </c>
      <c r="C441" s="3">
        <v>50000</v>
      </c>
      <c r="D441" s="3">
        <v>50000</v>
      </c>
      <c r="E441" s="1" t="s">
        <v>445</v>
      </c>
      <c r="F441" s="1">
        <v>1</v>
      </c>
      <c r="G441" s="4" t="s">
        <v>956</v>
      </c>
      <c r="H441" s="4" t="s">
        <v>959</v>
      </c>
      <c r="I441" s="4" t="s">
        <v>177</v>
      </c>
      <c r="J441">
        <f t="shared" si="261"/>
        <v>0</v>
      </c>
      <c r="K441">
        <f t="shared" si="262"/>
        <v>0</v>
      </c>
      <c r="L441">
        <f t="shared" si="263"/>
        <v>0</v>
      </c>
      <c r="M441">
        <f t="shared" si="264"/>
        <v>0</v>
      </c>
      <c r="N441">
        <f t="shared" si="265"/>
        <v>0</v>
      </c>
      <c r="O441">
        <f t="shared" si="266"/>
        <v>0</v>
      </c>
      <c r="P441">
        <f t="shared" si="267"/>
        <v>50000</v>
      </c>
      <c r="Q441">
        <f t="shared" si="268"/>
        <v>1</v>
      </c>
      <c r="R441">
        <f t="shared" si="269"/>
        <v>50000</v>
      </c>
      <c r="S441">
        <f t="shared" si="270"/>
        <v>0</v>
      </c>
      <c r="T441">
        <f t="shared" si="271"/>
        <v>0</v>
      </c>
      <c r="U441">
        <f t="shared" si="272"/>
        <v>0</v>
      </c>
      <c r="V441">
        <f t="shared" si="273"/>
        <v>0</v>
      </c>
    </row>
    <row r="442" spans="2:24">
      <c r="B442" s="1" t="s">
        <v>451</v>
      </c>
      <c r="C442" s="3">
        <v>54135</v>
      </c>
      <c r="D442" s="3">
        <v>54135</v>
      </c>
      <c r="E442" s="1" t="s">
        <v>445</v>
      </c>
      <c r="F442" s="1">
        <v>1</v>
      </c>
      <c r="G442" s="4" t="s">
        <v>956</v>
      </c>
      <c r="H442" s="4" t="s">
        <v>959</v>
      </c>
      <c r="I442" s="4" t="s">
        <v>177</v>
      </c>
      <c r="J442">
        <f t="shared" si="261"/>
        <v>0</v>
      </c>
      <c r="K442">
        <f t="shared" si="262"/>
        <v>0</v>
      </c>
      <c r="L442">
        <f t="shared" si="263"/>
        <v>0</v>
      </c>
      <c r="M442">
        <f t="shared" si="264"/>
        <v>0</v>
      </c>
      <c r="N442">
        <f t="shared" si="265"/>
        <v>0</v>
      </c>
      <c r="O442">
        <f t="shared" si="266"/>
        <v>0</v>
      </c>
      <c r="P442">
        <f t="shared" si="267"/>
        <v>54135</v>
      </c>
      <c r="Q442">
        <f t="shared" si="268"/>
        <v>1</v>
      </c>
      <c r="R442">
        <f t="shared" si="269"/>
        <v>54135</v>
      </c>
      <c r="S442">
        <f t="shared" si="270"/>
        <v>0</v>
      </c>
      <c r="T442">
        <f t="shared" si="271"/>
        <v>0</v>
      </c>
      <c r="U442">
        <f t="shared" si="272"/>
        <v>0</v>
      </c>
      <c r="V442">
        <f t="shared" si="273"/>
        <v>0</v>
      </c>
    </row>
    <row r="443" spans="2:24">
      <c r="B443" s="1" t="s">
        <v>452</v>
      </c>
      <c r="C443" s="3">
        <v>500000</v>
      </c>
      <c r="D443" s="3">
        <v>500000</v>
      </c>
      <c r="E443" s="1" t="s">
        <v>445</v>
      </c>
      <c r="F443" s="1">
        <v>1</v>
      </c>
      <c r="G443" t="s">
        <v>958</v>
      </c>
      <c r="H443" t="s">
        <v>961</v>
      </c>
      <c r="I443" t="s">
        <v>200</v>
      </c>
      <c r="J443">
        <f t="shared" si="261"/>
        <v>0</v>
      </c>
      <c r="K443">
        <f t="shared" si="262"/>
        <v>0</v>
      </c>
      <c r="L443">
        <f t="shared" si="263"/>
        <v>0</v>
      </c>
      <c r="M443">
        <f t="shared" si="264"/>
        <v>0</v>
      </c>
      <c r="N443">
        <f t="shared" si="265"/>
        <v>500000</v>
      </c>
      <c r="O443">
        <f t="shared" si="266"/>
        <v>1</v>
      </c>
      <c r="P443">
        <f t="shared" si="267"/>
        <v>0</v>
      </c>
      <c r="Q443">
        <f t="shared" si="268"/>
        <v>0</v>
      </c>
      <c r="R443">
        <f t="shared" si="269"/>
        <v>0</v>
      </c>
      <c r="S443">
        <f t="shared" si="270"/>
        <v>0</v>
      </c>
      <c r="T443">
        <f t="shared" si="271"/>
        <v>0</v>
      </c>
      <c r="U443">
        <f t="shared" si="272"/>
        <v>0</v>
      </c>
      <c r="V443">
        <f t="shared" si="273"/>
        <v>500000</v>
      </c>
    </row>
    <row r="444" spans="2:24">
      <c r="B444" s="1" t="s">
        <v>453</v>
      </c>
      <c r="C444" s="3">
        <v>200000</v>
      </c>
      <c r="D444" s="3">
        <v>200000</v>
      </c>
      <c r="E444" s="1" t="s">
        <v>445</v>
      </c>
      <c r="F444" s="1">
        <v>2</v>
      </c>
      <c r="G444" t="s">
        <v>781</v>
      </c>
      <c r="H444" t="s">
        <v>957</v>
      </c>
      <c r="I444" t="s">
        <v>177</v>
      </c>
      <c r="J444">
        <f t="shared" si="261"/>
        <v>0</v>
      </c>
      <c r="K444">
        <f t="shared" si="262"/>
        <v>0</v>
      </c>
      <c r="L444">
        <f t="shared" si="263"/>
        <v>0</v>
      </c>
      <c r="M444">
        <f t="shared" si="264"/>
        <v>0</v>
      </c>
      <c r="N444">
        <f t="shared" si="265"/>
        <v>0</v>
      </c>
      <c r="O444">
        <f t="shared" si="266"/>
        <v>0</v>
      </c>
      <c r="P444">
        <f t="shared" si="267"/>
        <v>200000</v>
      </c>
      <c r="Q444">
        <f t="shared" si="268"/>
        <v>1</v>
      </c>
      <c r="R444">
        <f t="shared" si="269"/>
        <v>0</v>
      </c>
      <c r="S444">
        <f t="shared" si="270"/>
        <v>0</v>
      </c>
      <c r="T444">
        <f t="shared" si="271"/>
        <v>200000</v>
      </c>
      <c r="U444">
        <f t="shared" si="272"/>
        <v>0</v>
      </c>
      <c r="V444">
        <f t="shared" si="273"/>
        <v>0</v>
      </c>
    </row>
    <row r="445" spans="2:24">
      <c r="B445" s="1" t="s">
        <v>454</v>
      </c>
      <c r="C445" s="3">
        <v>100000</v>
      </c>
      <c r="D445" s="3">
        <v>100000</v>
      </c>
      <c r="E445" s="1" t="s">
        <v>445</v>
      </c>
      <c r="F445" s="1">
        <v>2</v>
      </c>
      <c r="G445" t="s">
        <v>779</v>
      </c>
      <c r="H445" t="s">
        <v>960</v>
      </c>
      <c r="I445" t="s">
        <v>780</v>
      </c>
      <c r="J445">
        <f t="shared" si="261"/>
        <v>0</v>
      </c>
      <c r="K445">
        <f t="shared" si="262"/>
        <v>0</v>
      </c>
      <c r="L445">
        <f t="shared" si="263"/>
        <v>100000</v>
      </c>
      <c r="M445">
        <f t="shared" si="264"/>
        <v>1</v>
      </c>
      <c r="N445">
        <f t="shared" si="265"/>
        <v>0</v>
      </c>
      <c r="O445">
        <f t="shared" si="266"/>
        <v>0</v>
      </c>
      <c r="P445">
        <f t="shared" si="267"/>
        <v>0</v>
      </c>
      <c r="Q445">
        <f t="shared" si="268"/>
        <v>0</v>
      </c>
      <c r="R445">
        <f t="shared" si="269"/>
        <v>0</v>
      </c>
      <c r="S445">
        <f t="shared" si="270"/>
        <v>100000</v>
      </c>
      <c r="T445">
        <f t="shared" si="271"/>
        <v>0</v>
      </c>
      <c r="U445">
        <f t="shared" si="272"/>
        <v>0</v>
      </c>
      <c r="V445">
        <f t="shared" si="273"/>
        <v>0</v>
      </c>
    </row>
    <row r="446" spans="2:24">
      <c r="B446" s="1" t="s">
        <v>455</v>
      </c>
      <c r="C446" s="3">
        <v>15500</v>
      </c>
      <c r="D446" s="3">
        <v>15500</v>
      </c>
      <c r="E446" s="1" t="s">
        <v>445</v>
      </c>
      <c r="F446" s="1">
        <v>2</v>
      </c>
      <c r="G446" s="4" t="s">
        <v>956</v>
      </c>
      <c r="H446" s="4" t="s">
        <v>959</v>
      </c>
      <c r="I446" s="4" t="s">
        <v>177</v>
      </c>
      <c r="J446">
        <f t="shared" si="261"/>
        <v>0</v>
      </c>
      <c r="K446">
        <f t="shared" si="262"/>
        <v>0</v>
      </c>
      <c r="L446">
        <f t="shared" si="263"/>
        <v>0</v>
      </c>
      <c r="M446">
        <f t="shared" si="264"/>
        <v>0</v>
      </c>
      <c r="N446">
        <f t="shared" si="265"/>
        <v>0</v>
      </c>
      <c r="O446">
        <f t="shared" si="266"/>
        <v>0</v>
      </c>
      <c r="P446">
        <f t="shared" si="267"/>
        <v>15500</v>
      </c>
      <c r="Q446">
        <f t="shared" si="268"/>
        <v>1</v>
      </c>
      <c r="R446">
        <f t="shared" si="269"/>
        <v>15500</v>
      </c>
      <c r="S446">
        <f t="shared" si="270"/>
        <v>0</v>
      </c>
      <c r="T446">
        <f t="shared" si="271"/>
        <v>0</v>
      </c>
      <c r="U446">
        <f t="shared" si="272"/>
        <v>0</v>
      </c>
      <c r="V446">
        <f t="shared" si="273"/>
        <v>0</v>
      </c>
    </row>
    <row r="447" spans="2:24" ht="30">
      <c r="B447" s="1" t="s">
        <v>456</v>
      </c>
      <c r="C447" s="3">
        <v>58810</v>
      </c>
      <c r="D447" s="3">
        <v>58810</v>
      </c>
      <c r="E447" s="1" t="s">
        <v>445</v>
      </c>
      <c r="F447" s="1">
        <v>2</v>
      </c>
      <c r="G447" t="s">
        <v>958</v>
      </c>
      <c r="H447" t="s">
        <v>961</v>
      </c>
      <c r="I447" t="s">
        <v>200</v>
      </c>
      <c r="J447">
        <f t="shared" si="261"/>
        <v>0</v>
      </c>
      <c r="K447">
        <f t="shared" si="262"/>
        <v>0</v>
      </c>
      <c r="L447">
        <f t="shared" si="263"/>
        <v>0</v>
      </c>
      <c r="M447">
        <f t="shared" si="264"/>
        <v>0</v>
      </c>
      <c r="N447">
        <f t="shared" si="265"/>
        <v>58810</v>
      </c>
      <c r="O447">
        <f t="shared" si="266"/>
        <v>1</v>
      </c>
      <c r="P447">
        <f t="shared" si="267"/>
        <v>0</v>
      </c>
      <c r="Q447">
        <f t="shared" si="268"/>
        <v>0</v>
      </c>
      <c r="R447">
        <f t="shared" si="269"/>
        <v>0</v>
      </c>
      <c r="S447">
        <f t="shared" si="270"/>
        <v>0</v>
      </c>
      <c r="T447">
        <f t="shared" si="271"/>
        <v>0</v>
      </c>
      <c r="U447">
        <f t="shared" si="272"/>
        <v>0</v>
      </c>
      <c r="V447">
        <f t="shared" si="273"/>
        <v>58810</v>
      </c>
    </row>
    <row r="448" spans="2:24">
      <c r="B448" s="1" t="s">
        <v>457</v>
      </c>
      <c r="C448" s="3">
        <v>98500</v>
      </c>
      <c r="D448" s="3">
        <v>98500</v>
      </c>
      <c r="E448" s="1" t="s">
        <v>445</v>
      </c>
      <c r="F448" s="1">
        <v>2</v>
      </c>
      <c r="G448" t="s">
        <v>782</v>
      </c>
      <c r="H448" t="s">
        <v>962</v>
      </c>
      <c r="I448" t="s">
        <v>780</v>
      </c>
      <c r="J448">
        <f t="shared" si="261"/>
        <v>0</v>
      </c>
      <c r="K448">
        <f t="shared" si="262"/>
        <v>0</v>
      </c>
      <c r="L448">
        <f t="shared" si="263"/>
        <v>98500</v>
      </c>
      <c r="M448">
        <f t="shared" si="264"/>
        <v>1</v>
      </c>
      <c r="N448">
        <f t="shared" si="265"/>
        <v>0</v>
      </c>
      <c r="O448">
        <f t="shared" si="266"/>
        <v>0</v>
      </c>
      <c r="P448">
        <f t="shared" si="267"/>
        <v>0</v>
      </c>
      <c r="Q448">
        <f t="shared" si="268"/>
        <v>0</v>
      </c>
      <c r="R448">
        <f t="shared" si="269"/>
        <v>0</v>
      </c>
      <c r="S448">
        <f t="shared" si="270"/>
        <v>0</v>
      </c>
      <c r="T448">
        <f t="shared" si="271"/>
        <v>0</v>
      </c>
      <c r="U448">
        <f t="shared" si="272"/>
        <v>98500</v>
      </c>
      <c r="V448">
        <f t="shared" si="273"/>
        <v>0</v>
      </c>
    </row>
    <row r="449" spans="2:22">
      <c r="B449" s="1" t="s">
        <v>458</v>
      </c>
      <c r="C449" s="3">
        <v>32917</v>
      </c>
      <c r="D449" s="3">
        <v>32917</v>
      </c>
      <c r="E449" s="1" t="s">
        <v>445</v>
      </c>
      <c r="F449" s="1">
        <v>2</v>
      </c>
      <c r="G449" t="s">
        <v>958</v>
      </c>
      <c r="H449" t="s">
        <v>961</v>
      </c>
      <c r="I449" t="s">
        <v>200</v>
      </c>
      <c r="J449">
        <f t="shared" si="261"/>
        <v>0</v>
      </c>
      <c r="K449">
        <f t="shared" si="262"/>
        <v>0</v>
      </c>
      <c r="L449">
        <f t="shared" si="263"/>
        <v>0</v>
      </c>
      <c r="M449">
        <f t="shared" si="264"/>
        <v>0</v>
      </c>
      <c r="N449">
        <f t="shared" si="265"/>
        <v>32917</v>
      </c>
      <c r="O449">
        <f t="shared" si="266"/>
        <v>1</v>
      </c>
      <c r="P449">
        <f t="shared" si="267"/>
        <v>0</v>
      </c>
      <c r="Q449">
        <f t="shared" si="268"/>
        <v>0</v>
      </c>
      <c r="R449">
        <f t="shared" si="269"/>
        <v>0</v>
      </c>
      <c r="S449">
        <f t="shared" si="270"/>
        <v>0</v>
      </c>
      <c r="T449">
        <f t="shared" si="271"/>
        <v>0</v>
      </c>
      <c r="U449">
        <f t="shared" si="272"/>
        <v>0</v>
      </c>
      <c r="V449">
        <f t="shared" si="273"/>
        <v>32917</v>
      </c>
    </row>
    <row r="450" spans="2:22">
      <c r="B450" s="1" t="s">
        <v>459</v>
      </c>
      <c r="C450" s="3">
        <v>50000</v>
      </c>
      <c r="D450" s="3">
        <v>50000</v>
      </c>
      <c r="E450" s="1" t="s">
        <v>445</v>
      </c>
      <c r="F450" s="1">
        <v>2</v>
      </c>
      <c r="G450" t="s">
        <v>958</v>
      </c>
      <c r="H450" t="s">
        <v>961</v>
      </c>
      <c r="I450" t="s">
        <v>200</v>
      </c>
      <c r="J450">
        <f t="shared" si="261"/>
        <v>0</v>
      </c>
      <c r="K450">
        <f t="shared" si="262"/>
        <v>0</v>
      </c>
      <c r="L450">
        <f t="shared" si="263"/>
        <v>0</v>
      </c>
      <c r="M450">
        <f t="shared" si="264"/>
        <v>0</v>
      </c>
      <c r="N450">
        <f t="shared" si="265"/>
        <v>50000</v>
      </c>
      <c r="O450">
        <f t="shared" si="266"/>
        <v>1</v>
      </c>
      <c r="P450">
        <f t="shared" si="267"/>
        <v>0</v>
      </c>
      <c r="Q450">
        <f t="shared" si="268"/>
        <v>0</v>
      </c>
      <c r="R450">
        <f t="shared" si="269"/>
        <v>0</v>
      </c>
      <c r="S450">
        <f t="shared" si="270"/>
        <v>0</v>
      </c>
      <c r="T450">
        <f t="shared" si="271"/>
        <v>0</v>
      </c>
      <c r="U450">
        <f t="shared" si="272"/>
        <v>0</v>
      </c>
      <c r="V450">
        <f t="shared" si="273"/>
        <v>50000</v>
      </c>
    </row>
    <row r="451" spans="2:22">
      <c r="B451" s="1" t="s">
        <v>460</v>
      </c>
      <c r="C451" s="3">
        <v>200000</v>
      </c>
      <c r="D451" s="3">
        <v>200000</v>
      </c>
      <c r="E451" s="1" t="s">
        <v>445</v>
      </c>
      <c r="F451" s="1">
        <v>3</v>
      </c>
      <c r="G451" t="s">
        <v>781</v>
      </c>
      <c r="H451" t="s">
        <v>957</v>
      </c>
      <c r="I451" t="s">
        <v>177</v>
      </c>
      <c r="J451">
        <f t="shared" si="261"/>
        <v>0</v>
      </c>
      <c r="K451">
        <f t="shared" si="262"/>
        <v>0</v>
      </c>
      <c r="L451">
        <f t="shared" si="263"/>
        <v>0</v>
      </c>
      <c r="M451">
        <f t="shared" si="264"/>
        <v>0</v>
      </c>
      <c r="N451">
        <f t="shared" si="265"/>
        <v>0</v>
      </c>
      <c r="O451">
        <f t="shared" si="266"/>
        <v>0</v>
      </c>
      <c r="P451">
        <f t="shared" si="267"/>
        <v>200000</v>
      </c>
      <c r="Q451">
        <f t="shared" si="268"/>
        <v>1</v>
      </c>
      <c r="R451">
        <f t="shared" si="269"/>
        <v>0</v>
      </c>
      <c r="S451">
        <f t="shared" si="270"/>
        <v>0</v>
      </c>
      <c r="T451">
        <f t="shared" si="271"/>
        <v>200000</v>
      </c>
      <c r="U451">
        <f t="shared" si="272"/>
        <v>0</v>
      </c>
      <c r="V451">
        <f t="shared" si="273"/>
        <v>0</v>
      </c>
    </row>
    <row r="452" spans="2:22" ht="30">
      <c r="B452" s="1" t="s">
        <v>461</v>
      </c>
      <c r="C452" s="3">
        <v>57500</v>
      </c>
      <c r="D452" s="3">
        <v>57500</v>
      </c>
      <c r="E452" s="1" t="s">
        <v>445</v>
      </c>
      <c r="F452" s="1">
        <v>3</v>
      </c>
      <c r="G452" t="s">
        <v>958</v>
      </c>
      <c r="H452" t="s">
        <v>961</v>
      </c>
      <c r="I452" t="s">
        <v>200</v>
      </c>
      <c r="J452">
        <f t="shared" si="261"/>
        <v>0</v>
      </c>
      <c r="K452">
        <f t="shared" si="262"/>
        <v>0</v>
      </c>
      <c r="L452">
        <f t="shared" si="263"/>
        <v>0</v>
      </c>
      <c r="M452">
        <f t="shared" si="264"/>
        <v>0</v>
      </c>
      <c r="N452">
        <f t="shared" si="265"/>
        <v>57500</v>
      </c>
      <c r="O452">
        <f t="shared" si="266"/>
        <v>1</v>
      </c>
      <c r="P452">
        <f t="shared" si="267"/>
        <v>0</v>
      </c>
      <c r="Q452">
        <f t="shared" si="268"/>
        <v>0</v>
      </c>
      <c r="R452">
        <f t="shared" si="269"/>
        <v>0</v>
      </c>
      <c r="S452">
        <f t="shared" si="270"/>
        <v>0</v>
      </c>
      <c r="T452">
        <f t="shared" si="271"/>
        <v>0</v>
      </c>
      <c r="U452">
        <f t="shared" si="272"/>
        <v>0</v>
      </c>
      <c r="V452">
        <f t="shared" si="273"/>
        <v>57500</v>
      </c>
    </row>
    <row r="453" spans="2:22">
      <c r="B453" s="1" t="s">
        <v>462</v>
      </c>
      <c r="C453" s="3">
        <v>41755</v>
      </c>
      <c r="D453" s="3">
        <v>41755</v>
      </c>
      <c r="E453" s="1" t="s">
        <v>445</v>
      </c>
      <c r="F453" s="1">
        <v>3</v>
      </c>
      <c r="G453" t="s">
        <v>958</v>
      </c>
      <c r="H453" t="s">
        <v>961</v>
      </c>
      <c r="I453" t="s">
        <v>200</v>
      </c>
      <c r="J453">
        <f t="shared" si="261"/>
        <v>0</v>
      </c>
      <c r="K453">
        <f t="shared" si="262"/>
        <v>0</v>
      </c>
      <c r="L453">
        <f t="shared" si="263"/>
        <v>0</v>
      </c>
      <c r="M453">
        <f t="shared" si="264"/>
        <v>0</v>
      </c>
      <c r="N453">
        <f t="shared" si="265"/>
        <v>41755</v>
      </c>
      <c r="O453">
        <f t="shared" si="266"/>
        <v>1</v>
      </c>
      <c r="P453">
        <f t="shared" si="267"/>
        <v>0</v>
      </c>
      <c r="Q453">
        <f t="shared" si="268"/>
        <v>0</v>
      </c>
      <c r="R453">
        <f t="shared" si="269"/>
        <v>0</v>
      </c>
      <c r="S453">
        <f t="shared" si="270"/>
        <v>0</v>
      </c>
      <c r="T453">
        <f t="shared" si="271"/>
        <v>0</v>
      </c>
      <c r="U453">
        <f t="shared" si="272"/>
        <v>0</v>
      </c>
      <c r="V453">
        <f t="shared" si="273"/>
        <v>41755</v>
      </c>
    </row>
    <row r="454" spans="2:22">
      <c r="B454" s="1" t="s">
        <v>463</v>
      </c>
      <c r="C454" s="3">
        <v>11000</v>
      </c>
      <c r="D454" s="3">
        <v>11000</v>
      </c>
      <c r="E454" s="1" t="s">
        <v>445</v>
      </c>
      <c r="F454" s="1">
        <v>3</v>
      </c>
      <c r="G454" t="s">
        <v>782</v>
      </c>
      <c r="H454" t="s">
        <v>962</v>
      </c>
      <c r="I454" t="s">
        <v>780</v>
      </c>
      <c r="J454">
        <f t="shared" si="261"/>
        <v>0</v>
      </c>
      <c r="K454">
        <f t="shared" si="262"/>
        <v>0</v>
      </c>
      <c r="L454">
        <f t="shared" si="263"/>
        <v>11000</v>
      </c>
      <c r="M454">
        <f t="shared" si="264"/>
        <v>1</v>
      </c>
      <c r="N454">
        <f t="shared" si="265"/>
        <v>0</v>
      </c>
      <c r="O454">
        <f t="shared" si="266"/>
        <v>0</v>
      </c>
      <c r="P454">
        <f t="shared" si="267"/>
        <v>0</v>
      </c>
      <c r="Q454">
        <f t="shared" si="268"/>
        <v>0</v>
      </c>
      <c r="R454">
        <f t="shared" si="269"/>
        <v>0</v>
      </c>
      <c r="S454">
        <f t="shared" si="270"/>
        <v>0</v>
      </c>
      <c r="T454">
        <f t="shared" si="271"/>
        <v>0</v>
      </c>
      <c r="U454">
        <f t="shared" si="272"/>
        <v>11000</v>
      </c>
      <c r="V454">
        <f t="shared" si="273"/>
        <v>0</v>
      </c>
    </row>
    <row r="455" spans="2:22">
      <c r="B455" s="1" t="s">
        <v>464</v>
      </c>
      <c r="C455" s="3">
        <v>337500</v>
      </c>
      <c r="D455" s="3">
        <v>337500</v>
      </c>
      <c r="E455" s="1" t="s">
        <v>445</v>
      </c>
      <c r="F455" s="1">
        <v>3</v>
      </c>
      <c r="G455" s="4" t="s">
        <v>956</v>
      </c>
      <c r="H455" s="4" t="s">
        <v>959</v>
      </c>
      <c r="I455" s="4" t="s">
        <v>177</v>
      </c>
      <c r="J455">
        <f t="shared" si="261"/>
        <v>0</v>
      </c>
      <c r="K455">
        <f t="shared" si="262"/>
        <v>0</v>
      </c>
      <c r="L455">
        <f t="shared" si="263"/>
        <v>0</v>
      </c>
      <c r="M455">
        <f t="shared" si="264"/>
        <v>0</v>
      </c>
      <c r="N455">
        <f t="shared" si="265"/>
        <v>0</v>
      </c>
      <c r="O455">
        <f t="shared" si="266"/>
        <v>0</v>
      </c>
      <c r="P455">
        <f t="shared" si="267"/>
        <v>337500</v>
      </c>
      <c r="Q455">
        <f t="shared" si="268"/>
        <v>1</v>
      </c>
      <c r="R455">
        <f t="shared" si="269"/>
        <v>337500</v>
      </c>
      <c r="S455">
        <f t="shared" si="270"/>
        <v>0</v>
      </c>
      <c r="T455">
        <f t="shared" si="271"/>
        <v>0</v>
      </c>
      <c r="U455">
        <f t="shared" si="272"/>
        <v>0</v>
      </c>
      <c r="V455">
        <f t="shared" si="273"/>
        <v>0</v>
      </c>
    </row>
    <row r="456" spans="2:22">
      <c r="B456" s="1" t="s">
        <v>465</v>
      </c>
      <c r="C456" s="3">
        <v>101400</v>
      </c>
      <c r="D456" s="3">
        <v>101400</v>
      </c>
      <c r="E456" s="1" t="s">
        <v>445</v>
      </c>
      <c r="F456" s="1">
        <v>3</v>
      </c>
      <c r="G456" t="s">
        <v>782</v>
      </c>
      <c r="H456" t="s">
        <v>962</v>
      </c>
      <c r="I456" t="s">
        <v>780</v>
      </c>
      <c r="J456">
        <f t="shared" si="261"/>
        <v>0</v>
      </c>
      <c r="K456">
        <f t="shared" si="262"/>
        <v>0</v>
      </c>
      <c r="L456">
        <f t="shared" si="263"/>
        <v>101400</v>
      </c>
      <c r="M456">
        <f t="shared" si="264"/>
        <v>1</v>
      </c>
      <c r="N456">
        <f t="shared" si="265"/>
        <v>0</v>
      </c>
      <c r="O456">
        <f t="shared" si="266"/>
        <v>0</v>
      </c>
      <c r="P456">
        <f t="shared" si="267"/>
        <v>0</v>
      </c>
      <c r="Q456">
        <f t="shared" si="268"/>
        <v>0</v>
      </c>
      <c r="R456">
        <f t="shared" si="269"/>
        <v>0</v>
      </c>
      <c r="S456">
        <f t="shared" si="270"/>
        <v>0</v>
      </c>
      <c r="T456">
        <f t="shared" si="271"/>
        <v>0</v>
      </c>
      <c r="U456">
        <f t="shared" si="272"/>
        <v>101400</v>
      </c>
      <c r="V456">
        <f t="shared" si="273"/>
        <v>0</v>
      </c>
    </row>
    <row r="457" spans="2:22">
      <c r="B457" s="1" t="s">
        <v>466</v>
      </c>
      <c r="C457" s="3">
        <v>210000</v>
      </c>
      <c r="D457" s="3">
        <v>210000</v>
      </c>
      <c r="E457" s="1" t="s">
        <v>445</v>
      </c>
      <c r="F457" s="1">
        <v>3</v>
      </c>
      <c r="G457" t="s">
        <v>779</v>
      </c>
      <c r="H457" t="s">
        <v>960</v>
      </c>
      <c r="I457" t="s">
        <v>780</v>
      </c>
      <c r="J457">
        <f t="shared" si="261"/>
        <v>0</v>
      </c>
      <c r="K457">
        <f t="shared" si="262"/>
        <v>0</v>
      </c>
      <c r="L457">
        <f t="shared" si="263"/>
        <v>210000</v>
      </c>
      <c r="M457">
        <f t="shared" si="264"/>
        <v>1</v>
      </c>
      <c r="N457">
        <f t="shared" si="265"/>
        <v>0</v>
      </c>
      <c r="O457">
        <f t="shared" si="266"/>
        <v>0</v>
      </c>
      <c r="P457">
        <f t="shared" si="267"/>
        <v>0</v>
      </c>
      <c r="Q457">
        <f t="shared" si="268"/>
        <v>0</v>
      </c>
      <c r="R457">
        <f t="shared" si="269"/>
        <v>0</v>
      </c>
      <c r="S457">
        <f t="shared" si="270"/>
        <v>210000</v>
      </c>
      <c r="T457">
        <f t="shared" si="271"/>
        <v>0</v>
      </c>
      <c r="U457">
        <f t="shared" si="272"/>
        <v>0</v>
      </c>
      <c r="V457">
        <f t="shared" si="273"/>
        <v>0</v>
      </c>
    </row>
    <row r="458" spans="2:22">
      <c r="B458" s="1" t="s">
        <v>467</v>
      </c>
      <c r="C458" s="3">
        <v>235000</v>
      </c>
      <c r="D458" s="3">
        <v>235000</v>
      </c>
      <c r="E458" s="1" t="s">
        <v>445</v>
      </c>
      <c r="F458" s="1">
        <v>3</v>
      </c>
      <c r="G458" t="s">
        <v>782</v>
      </c>
      <c r="H458" t="s">
        <v>962</v>
      </c>
      <c r="I458" t="s">
        <v>780</v>
      </c>
      <c r="J458">
        <f t="shared" si="261"/>
        <v>0</v>
      </c>
      <c r="K458">
        <f t="shared" si="262"/>
        <v>0</v>
      </c>
      <c r="L458">
        <f t="shared" si="263"/>
        <v>235000</v>
      </c>
      <c r="M458">
        <f t="shared" si="264"/>
        <v>1</v>
      </c>
      <c r="N458">
        <f t="shared" si="265"/>
        <v>0</v>
      </c>
      <c r="O458">
        <f t="shared" si="266"/>
        <v>0</v>
      </c>
      <c r="P458">
        <f t="shared" si="267"/>
        <v>0</v>
      </c>
      <c r="Q458">
        <f t="shared" si="268"/>
        <v>0</v>
      </c>
      <c r="R458">
        <f t="shared" si="269"/>
        <v>0</v>
      </c>
      <c r="S458">
        <f t="shared" si="270"/>
        <v>0</v>
      </c>
      <c r="T458">
        <f t="shared" si="271"/>
        <v>0</v>
      </c>
      <c r="U458">
        <f t="shared" si="272"/>
        <v>235000</v>
      </c>
      <c r="V458">
        <f t="shared" si="273"/>
        <v>0</v>
      </c>
    </row>
    <row r="459" spans="2:22">
      <c r="B459" s="1" t="s">
        <v>468</v>
      </c>
      <c r="C459" s="3">
        <v>16000</v>
      </c>
      <c r="D459" s="3">
        <v>16000</v>
      </c>
      <c r="E459" s="1" t="s">
        <v>445</v>
      </c>
      <c r="F459" s="1">
        <v>3</v>
      </c>
      <c r="G459" t="s">
        <v>779</v>
      </c>
      <c r="H459" t="s">
        <v>960</v>
      </c>
      <c r="I459" t="s">
        <v>780</v>
      </c>
      <c r="J459">
        <f t="shared" si="261"/>
        <v>0</v>
      </c>
      <c r="K459">
        <f t="shared" si="262"/>
        <v>0</v>
      </c>
      <c r="L459">
        <f t="shared" si="263"/>
        <v>16000</v>
      </c>
      <c r="M459">
        <f t="shared" si="264"/>
        <v>1</v>
      </c>
      <c r="N459">
        <f t="shared" si="265"/>
        <v>0</v>
      </c>
      <c r="O459">
        <f t="shared" si="266"/>
        <v>0</v>
      </c>
      <c r="P459">
        <f t="shared" si="267"/>
        <v>0</v>
      </c>
      <c r="Q459">
        <f t="shared" si="268"/>
        <v>0</v>
      </c>
      <c r="R459">
        <f t="shared" si="269"/>
        <v>0</v>
      </c>
      <c r="S459">
        <f t="shared" si="270"/>
        <v>16000</v>
      </c>
      <c r="T459">
        <f t="shared" si="271"/>
        <v>0</v>
      </c>
      <c r="U459">
        <f t="shared" si="272"/>
        <v>0</v>
      </c>
      <c r="V459">
        <f t="shared" si="273"/>
        <v>0</v>
      </c>
    </row>
    <row r="461" spans="2:22">
      <c r="B461" s="6">
        <v>24</v>
      </c>
    </row>
    <row r="462" spans="2:22">
      <c r="C462" s="17">
        <f>SUM(C436:C461)</f>
        <v>3136887</v>
      </c>
      <c r="J462" s="17">
        <f>SUM(J436:J461)</f>
        <v>0</v>
      </c>
      <c r="K462" s="7">
        <f t="shared" ref="K462:Q462" si="274">SUM(K436:K461)</f>
        <v>0</v>
      </c>
      <c r="L462" s="17">
        <f t="shared" si="274"/>
        <v>1168580</v>
      </c>
      <c r="M462" s="7">
        <f t="shared" si="274"/>
        <v>9</v>
      </c>
      <c r="N462" s="17">
        <f t="shared" si="274"/>
        <v>740982</v>
      </c>
      <c r="O462" s="7">
        <f t="shared" si="274"/>
        <v>6</v>
      </c>
      <c r="P462" s="17">
        <f t="shared" si="274"/>
        <v>1227325</v>
      </c>
      <c r="Q462" s="7">
        <f t="shared" si="274"/>
        <v>9</v>
      </c>
      <c r="R462" s="17">
        <f>+P462+N462+L462</f>
        <v>3136887</v>
      </c>
      <c r="S462" s="17">
        <f>+R462-C462</f>
        <v>0</v>
      </c>
    </row>
    <row r="463" spans="2:22">
      <c r="C463" s="2"/>
    </row>
    <row r="464" spans="2:22">
      <c r="C464" s="2"/>
      <c r="L464" s="27">
        <f>+L462/$C$462</f>
        <v>0.37252856095868292</v>
      </c>
      <c r="N464" s="27">
        <f>+N462/$C$462</f>
        <v>0.23621571322141982</v>
      </c>
      <c r="P464" s="27">
        <f>+P462/$C$462</f>
        <v>0.39125572581989726</v>
      </c>
      <c r="R464" s="27">
        <f>+R462/$C$462</f>
        <v>1</v>
      </c>
    </row>
    <row r="465" spans="2:53">
      <c r="C465" s="2"/>
    </row>
    <row r="467" spans="2:53">
      <c r="B467" s="16" t="s">
        <v>1058</v>
      </c>
      <c r="R467" t="s">
        <v>856</v>
      </c>
      <c r="T467" t="s">
        <v>1022</v>
      </c>
      <c r="U467" t="s">
        <v>1022</v>
      </c>
      <c r="V467" t="s">
        <v>1022</v>
      </c>
      <c r="W467" t="s">
        <v>1022</v>
      </c>
      <c r="X467" t="s">
        <v>1022</v>
      </c>
      <c r="Z467" t="s">
        <v>1022</v>
      </c>
      <c r="AA467" t="s">
        <v>1022</v>
      </c>
      <c r="AB467" t="s">
        <v>1022</v>
      </c>
      <c r="AC467" t="s">
        <v>1022</v>
      </c>
      <c r="AD467" t="s">
        <v>1022</v>
      </c>
      <c r="AE467" t="s">
        <v>1022</v>
      </c>
      <c r="AF467" t="s">
        <v>1022</v>
      </c>
      <c r="AH467" t="s">
        <v>1022</v>
      </c>
      <c r="AI467" t="s">
        <v>1022</v>
      </c>
      <c r="AJ467" t="s">
        <v>1022</v>
      </c>
      <c r="AK467" t="s">
        <v>1022</v>
      </c>
      <c r="AL467" t="s">
        <v>1022</v>
      </c>
      <c r="AM467" t="s">
        <v>1022</v>
      </c>
      <c r="AN467" t="s">
        <v>1022</v>
      </c>
      <c r="AO467" t="s">
        <v>1022</v>
      </c>
      <c r="AP467" t="s">
        <v>1022</v>
      </c>
      <c r="AQ467" t="s">
        <v>1022</v>
      </c>
      <c r="AR467" t="s">
        <v>1022</v>
      </c>
      <c r="AS467" t="s">
        <v>1022</v>
      </c>
      <c r="AT467" t="s">
        <v>1022</v>
      </c>
      <c r="AU467" t="s">
        <v>1022</v>
      </c>
    </row>
    <row r="468" spans="2:53">
      <c r="R468" s="17">
        <f t="shared" ref="R468:X468" si="275">SUM(R471:R646)</f>
        <v>688046</v>
      </c>
      <c r="S468" s="17">
        <f t="shared" si="275"/>
        <v>817058</v>
      </c>
      <c r="T468" s="17">
        <f t="shared" si="275"/>
        <v>500601</v>
      </c>
      <c r="U468" s="17">
        <f t="shared" si="275"/>
        <v>1682621</v>
      </c>
      <c r="V468" s="17">
        <f t="shared" si="275"/>
        <v>771094</v>
      </c>
      <c r="W468" s="17">
        <f t="shared" si="275"/>
        <v>1393000</v>
      </c>
      <c r="X468" s="17">
        <f t="shared" si="275"/>
        <v>839000</v>
      </c>
      <c r="Y468" s="17">
        <f t="shared" ref="Y468:AH468" si="276">SUM(Y471:Y646)</f>
        <v>1700055</v>
      </c>
      <c r="Z468" s="17">
        <f t="shared" si="276"/>
        <v>672820</v>
      </c>
      <c r="AA468" s="17">
        <f t="shared" si="276"/>
        <v>468222</v>
      </c>
      <c r="AB468" s="17">
        <f t="shared" si="276"/>
        <v>776600</v>
      </c>
      <c r="AC468" s="17">
        <f t="shared" si="276"/>
        <v>940000</v>
      </c>
      <c r="AD468" s="17">
        <f t="shared" si="276"/>
        <v>514975</v>
      </c>
      <c r="AE468" s="17">
        <f t="shared" si="276"/>
        <v>1470925</v>
      </c>
      <c r="AF468" s="17">
        <f t="shared" si="276"/>
        <v>200000</v>
      </c>
      <c r="AG468" s="17">
        <f t="shared" si="276"/>
        <v>573498</v>
      </c>
      <c r="AH468" s="17">
        <f t="shared" si="276"/>
        <v>687780</v>
      </c>
      <c r="AI468" s="17">
        <f>SUM(AI471:AI646)</f>
        <v>538397</v>
      </c>
      <c r="AJ468" s="17">
        <f>SUM(AJ471:AJ646)</f>
        <v>976117</v>
      </c>
      <c r="AK468" s="17">
        <f t="shared" ref="AK468:AY468" si="277">SUM(AK471:AK646)</f>
        <v>1236575</v>
      </c>
      <c r="AL468" s="17">
        <f t="shared" si="277"/>
        <v>95086</v>
      </c>
      <c r="AM468" s="17">
        <f t="shared" si="277"/>
        <v>596749</v>
      </c>
      <c r="AN468" s="17">
        <f t="shared" si="277"/>
        <v>569000</v>
      </c>
      <c r="AO468" s="17">
        <f t="shared" si="277"/>
        <v>56009</v>
      </c>
      <c r="AP468" s="17">
        <f t="shared" si="277"/>
        <v>410615</v>
      </c>
      <c r="AQ468" s="17">
        <f t="shared" si="277"/>
        <v>936516</v>
      </c>
      <c r="AR468" s="17">
        <f t="shared" si="277"/>
        <v>419274</v>
      </c>
      <c r="AS468" s="17">
        <f t="shared" si="277"/>
        <v>1108590</v>
      </c>
      <c r="AT468" s="17">
        <f t="shared" si="277"/>
        <v>887333</v>
      </c>
      <c r="AU468" s="17">
        <f t="shared" si="277"/>
        <v>1143877</v>
      </c>
      <c r="AV468" s="17">
        <f t="shared" si="277"/>
        <v>791950</v>
      </c>
      <c r="AW468" s="17">
        <f t="shared" si="277"/>
        <v>216245</v>
      </c>
      <c r="AX468" s="17">
        <f t="shared" si="277"/>
        <v>368750</v>
      </c>
      <c r="AY468" s="17">
        <f t="shared" si="277"/>
        <v>189265</v>
      </c>
      <c r="AZ468" s="17">
        <f>SUM(R468:AY468)</f>
        <v>25236643</v>
      </c>
      <c r="BA468" s="2">
        <f>+AZ468-C649</f>
        <v>0</v>
      </c>
    </row>
    <row r="469" spans="2:53">
      <c r="D469" s="2"/>
      <c r="J469" t="s">
        <v>851</v>
      </c>
      <c r="L469" t="s">
        <v>852</v>
      </c>
      <c r="N469" t="s">
        <v>853</v>
      </c>
      <c r="P469" t="s">
        <v>177</v>
      </c>
      <c r="R469" s="14"/>
      <c r="S469" s="13"/>
      <c r="T469" s="14"/>
      <c r="U469" t="s">
        <v>967</v>
      </c>
      <c r="V469" s="14"/>
      <c r="W469" s="13"/>
      <c r="X469" s="14"/>
      <c r="Y469" s="14"/>
      <c r="Z469" s="13"/>
      <c r="AA469" s="13"/>
      <c r="AB469" s="13"/>
      <c r="AC469" s="14"/>
      <c r="AD469" s="13"/>
      <c r="AE469" s="14"/>
      <c r="AF469" s="13"/>
      <c r="AG469" s="14"/>
      <c r="AH469" s="13"/>
      <c r="AI469" s="13"/>
      <c r="AJ469" s="13"/>
      <c r="AK469" s="13"/>
      <c r="AL469" s="13"/>
      <c r="AM469" s="22"/>
      <c r="AN469" s="13"/>
      <c r="AO469" s="13"/>
      <c r="AP469" s="13"/>
      <c r="AQ469" s="22"/>
      <c r="AR469" s="13"/>
      <c r="AS469" s="22"/>
      <c r="AT469" s="13"/>
      <c r="AU469" s="14"/>
      <c r="AV469" s="14"/>
      <c r="AW469" t="s">
        <v>1020</v>
      </c>
      <c r="AX469" s="14"/>
      <c r="AY469" s="14"/>
    </row>
    <row r="470" spans="2:53" ht="30">
      <c r="R470" t="s">
        <v>778</v>
      </c>
      <c r="S470" t="s">
        <v>971</v>
      </c>
      <c r="T470" t="s">
        <v>969</v>
      </c>
      <c r="U470" t="s">
        <v>967</v>
      </c>
      <c r="V470" t="s">
        <v>787</v>
      </c>
      <c r="W470" t="s">
        <v>965</v>
      </c>
      <c r="X470" t="s">
        <v>963</v>
      </c>
      <c r="Y470" t="s">
        <v>979</v>
      </c>
      <c r="Z470" t="s">
        <v>973</v>
      </c>
      <c r="AA470" t="s">
        <v>981</v>
      </c>
      <c r="AB470" t="s">
        <v>982</v>
      </c>
      <c r="AC470" t="s">
        <v>987</v>
      </c>
      <c r="AD470" t="s">
        <v>989</v>
      </c>
      <c r="AE470" t="s">
        <v>789</v>
      </c>
      <c r="AF470" t="s">
        <v>991</v>
      </c>
      <c r="AG470" t="s">
        <v>993</v>
      </c>
      <c r="AH470" t="s">
        <v>977</v>
      </c>
      <c r="AI470" t="s">
        <v>784</v>
      </c>
      <c r="AJ470" t="s">
        <v>984</v>
      </c>
      <c r="AK470" s="20" t="s">
        <v>994</v>
      </c>
      <c r="AL470" s="20" t="s">
        <v>996</v>
      </c>
      <c r="AM470" s="21" t="s">
        <v>998</v>
      </c>
      <c r="AN470" s="4" t="s">
        <v>1000</v>
      </c>
      <c r="AO470" s="4" t="s">
        <v>1002</v>
      </c>
      <c r="AP470" s="5" t="s">
        <v>1004</v>
      </c>
      <c r="AQ470" s="5" t="s">
        <v>1006</v>
      </c>
      <c r="AR470" s="5" t="s">
        <v>1008</v>
      </c>
      <c r="AS470" s="5" t="s">
        <v>1010</v>
      </c>
      <c r="AT470" s="4" t="s">
        <v>791</v>
      </c>
      <c r="AU470" s="5" t="s">
        <v>1012</v>
      </c>
      <c r="AV470" s="5" t="s">
        <v>1014</v>
      </c>
      <c r="AW470" s="5" t="s">
        <v>1018</v>
      </c>
      <c r="AX470" s="5" t="s">
        <v>975</v>
      </c>
      <c r="AY470" s="6" t="s">
        <v>1097</v>
      </c>
    </row>
    <row r="471" spans="2:53">
      <c r="B471" s="1" t="s">
        <v>469</v>
      </c>
      <c r="C471" s="3">
        <v>90000</v>
      </c>
      <c r="D471" s="3">
        <v>90000</v>
      </c>
      <c r="E471" s="1" t="s">
        <v>470</v>
      </c>
      <c r="F471" s="1">
        <v>1</v>
      </c>
      <c r="G471" t="s">
        <v>973</v>
      </c>
      <c r="H471" t="s">
        <v>974</v>
      </c>
      <c r="I471" t="s">
        <v>177</v>
      </c>
      <c r="J471">
        <f>IF(I471="National",C471,0)</f>
        <v>0</v>
      </c>
      <c r="K471">
        <f t="shared" ref="K471:K534" si="278">IF(J471&gt;0,1,0)</f>
        <v>0</v>
      </c>
      <c r="L471">
        <f t="shared" ref="L471:L534" si="279">IF(I471="Liberal",C471,0)</f>
        <v>0</v>
      </c>
      <c r="M471">
        <f t="shared" ref="M471:M534" si="280">IF(L471&gt;0,1,0)</f>
        <v>0</v>
      </c>
      <c r="N471">
        <f t="shared" ref="N471:N534" si="281">IF(I471="IND",C471,0)</f>
        <v>0</v>
      </c>
      <c r="O471">
        <f t="shared" ref="O471:O534" si="282">IF(N471&gt;0,1,0)</f>
        <v>0</v>
      </c>
      <c r="P471">
        <f t="shared" ref="P471:P534" si="283">IF(I471="Labor",C471,0)</f>
        <v>90000</v>
      </c>
      <c r="Q471">
        <f t="shared" ref="Q471:Q534" si="284">IF(P471&gt;0,1,0)</f>
        <v>1</v>
      </c>
      <c r="R471">
        <f>IF(G471="Flinders",C471,0)</f>
        <v>0</v>
      </c>
      <c r="S471">
        <f>IF(G471="Macnamara",C471,0)</f>
        <v>0</v>
      </c>
      <c r="T471">
        <f>IF(G471="Higgins",C471,0)</f>
        <v>0</v>
      </c>
      <c r="U471">
        <f>IF(G471="Indi",C471,0)</f>
        <v>0</v>
      </c>
      <c r="V471">
        <f>IF(G471="Monash",C471,0)</f>
        <v>0</v>
      </c>
      <c r="W471">
        <f>IF(G471="Corangamite",C471,0)</f>
        <v>0</v>
      </c>
      <c r="X471">
        <f>IF(G471="Casey",C471,0)</f>
        <v>0</v>
      </c>
      <c r="Y471">
        <f>IF(G471="Wannon",C471,0)</f>
        <v>0</v>
      </c>
      <c r="Z471">
        <f>IF(G471="Isaacs",C471,0)</f>
        <v>90000</v>
      </c>
      <c r="AA471">
        <f>IF(G471="JagaJaga",C471,0)</f>
        <v>0</v>
      </c>
      <c r="AB471">
        <f>IF(G471="Bendigo",C471,0)</f>
        <v>0</v>
      </c>
      <c r="AC471">
        <f>IF(G471="Aston",C471,0)</f>
        <v>0</v>
      </c>
      <c r="AD471">
        <f>IF(G471="Fraser",C471,0)</f>
        <v>0</v>
      </c>
      <c r="AE471">
        <f t="shared" ref="AE471:AE502" si="285">IF(G471="LaTrobe",C471,0)</f>
        <v>0</v>
      </c>
      <c r="AF471">
        <f>IF(G471="Holt",C471,0)</f>
        <v>0</v>
      </c>
      <c r="AG471">
        <f>IF(G471="Chisholm",C471,0)</f>
        <v>0</v>
      </c>
      <c r="AH471">
        <f>IF(G471="Cooper",C471,0)</f>
        <v>0</v>
      </c>
      <c r="AI471">
        <f>IF(G471="Bruce",C471,0)</f>
        <v>0</v>
      </c>
      <c r="AJ471">
        <f>IF(G471="Ballarat",C471,0)</f>
        <v>0</v>
      </c>
      <c r="AK471">
        <f>IF(G471="Maribyrnong",C471,0)</f>
        <v>0</v>
      </c>
      <c r="AL471">
        <f>IF(G471="Wills",C471,0)</f>
        <v>0</v>
      </c>
      <c r="AM471">
        <f>IF(G471="Mallee",C471,0)</f>
        <v>0</v>
      </c>
      <c r="AN471">
        <f>IF(G471="Corio",C471,0)</f>
        <v>0</v>
      </c>
      <c r="AO471">
        <f>IF(G471="McEwen",C471,0)</f>
        <v>0</v>
      </c>
      <c r="AP471">
        <f>IF(G471="Hotham",C471,0)</f>
        <v>0</v>
      </c>
      <c r="AQ471">
        <f>IF(G471="Nicholls",C471,0)</f>
        <v>0</v>
      </c>
      <c r="AR471">
        <f>IF(G471="Gellibrand",C471,0)</f>
        <v>0</v>
      </c>
      <c r="AS471">
        <f>IF(G471="Gippsland",C471,0)</f>
        <v>0</v>
      </c>
      <c r="AT471">
        <f>IF(G471="Dunkley",C471,0)</f>
        <v>0</v>
      </c>
      <c r="AU471">
        <f>IF(G471="Deakin",C471,0)</f>
        <v>0</v>
      </c>
      <c r="AV471">
        <f>IF(G471="Kooyong",C471,0)</f>
        <v>0</v>
      </c>
      <c r="AW471">
        <f>IF(G471="Melbourne",C471,0)</f>
        <v>0</v>
      </c>
      <c r="AX471">
        <f>IF(G471="Menzies",C471,0)</f>
        <v>0</v>
      </c>
      <c r="AY471">
        <f>IF(G471="Goldstein",C471,0)</f>
        <v>0</v>
      </c>
    </row>
    <row r="472" spans="2:53">
      <c r="B472" s="1" t="s">
        <v>471</v>
      </c>
      <c r="C472" s="3">
        <v>45000</v>
      </c>
      <c r="D472" s="3">
        <v>45000</v>
      </c>
      <c r="E472" s="1" t="s">
        <v>470</v>
      </c>
      <c r="F472" s="1">
        <v>1</v>
      </c>
      <c r="G472" t="s">
        <v>982</v>
      </c>
      <c r="H472" t="s">
        <v>983</v>
      </c>
      <c r="I472" t="s">
        <v>177</v>
      </c>
      <c r="J472">
        <f t="shared" ref="J472:J535" si="286">IF(I472="National",C472,0)</f>
        <v>0</v>
      </c>
      <c r="K472">
        <f t="shared" si="278"/>
        <v>0</v>
      </c>
      <c r="L472">
        <f t="shared" si="279"/>
        <v>0</v>
      </c>
      <c r="M472">
        <f t="shared" si="280"/>
        <v>0</v>
      </c>
      <c r="N472">
        <f t="shared" si="281"/>
        <v>0</v>
      </c>
      <c r="O472">
        <f t="shared" si="282"/>
        <v>0</v>
      </c>
      <c r="P472">
        <f t="shared" si="283"/>
        <v>45000</v>
      </c>
      <c r="Q472">
        <f t="shared" si="284"/>
        <v>1</v>
      </c>
      <c r="R472">
        <f t="shared" ref="R472:R535" si="287">IF(G472="Flinders",C472,0)</f>
        <v>0</v>
      </c>
      <c r="S472">
        <f t="shared" ref="S472:S535" si="288">IF(G472="Macnamara",C472,0)</f>
        <v>0</v>
      </c>
      <c r="T472">
        <f t="shared" ref="T472:T535" si="289">IF(G472="Higgins",C472,0)</f>
        <v>0</v>
      </c>
      <c r="U472">
        <f t="shared" ref="U472:U535" si="290">IF(G472="Indi",C472,0)</f>
        <v>0</v>
      </c>
      <c r="V472">
        <f t="shared" ref="V472:V535" si="291">IF(G472="Monash",C472,0)</f>
        <v>0</v>
      </c>
      <c r="W472">
        <f t="shared" ref="W472:W535" si="292">IF(G472="Corangamite",C472,0)</f>
        <v>0</v>
      </c>
      <c r="X472">
        <f t="shared" ref="X472:X535" si="293">IF(G472="Casey",C472,0)</f>
        <v>0</v>
      </c>
      <c r="Y472">
        <f t="shared" ref="Y472:Y535" si="294">IF(G472="Wannon",C472,0)</f>
        <v>0</v>
      </c>
      <c r="Z472">
        <f t="shared" ref="Z472:Z535" si="295">IF(G472="Isaacs",C472,0)</f>
        <v>0</v>
      </c>
      <c r="AA472">
        <f t="shared" ref="AA472:AA535" si="296">IF(G472="JagaJaga",C472,0)</f>
        <v>0</v>
      </c>
      <c r="AB472">
        <f t="shared" ref="AB472:AB535" si="297">IF(G472="Bendigo",C472,0)</f>
        <v>45000</v>
      </c>
      <c r="AC472">
        <f t="shared" ref="AC472:AC535" si="298">IF(G472="Aston",C472,0)</f>
        <v>0</v>
      </c>
      <c r="AD472">
        <f t="shared" ref="AD472:AD535" si="299">IF(G472="Fraser",C472,0)</f>
        <v>0</v>
      </c>
      <c r="AE472">
        <f t="shared" si="285"/>
        <v>0</v>
      </c>
      <c r="AF472">
        <f t="shared" ref="AF472:AF535" si="300">IF(G472="Holt",C472,0)</f>
        <v>0</v>
      </c>
      <c r="AG472">
        <f t="shared" ref="AG472:AG535" si="301">IF(G472="Chisholm",C472,0)</f>
        <v>0</v>
      </c>
      <c r="AH472">
        <f t="shared" ref="AH472:AH535" si="302">IF(G472="Cooper",C472,0)</f>
        <v>0</v>
      </c>
      <c r="AI472">
        <f t="shared" ref="AI472:AI535" si="303">IF(G472="Bruce",C472,0)</f>
        <v>0</v>
      </c>
      <c r="AJ472">
        <f t="shared" ref="AJ472:AJ535" si="304">IF(G472="Ballarat",C472,0)</f>
        <v>0</v>
      </c>
      <c r="AK472">
        <f t="shared" ref="AK472:AK535" si="305">IF(G472="Maribyrnong",C472,0)</f>
        <v>0</v>
      </c>
      <c r="AL472">
        <f t="shared" ref="AL472:AL535" si="306">IF(G472="Wills",C472,0)</f>
        <v>0</v>
      </c>
      <c r="AM472">
        <f t="shared" ref="AM472:AM535" si="307">IF(G472="Mallee",C472,0)</f>
        <v>0</v>
      </c>
      <c r="AN472">
        <f t="shared" ref="AN472:AN535" si="308">IF(G472="Corio",C472,0)</f>
        <v>0</v>
      </c>
      <c r="AO472">
        <f t="shared" ref="AO472:AO535" si="309">IF(G472="McEwen",C472,0)</f>
        <v>0</v>
      </c>
      <c r="AP472">
        <f t="shared" ref="AP472:AP535" si="310">IF(G472="Hotham",C472,0)</f>
        <v>0</v>
      </c>
      <c r="AQ472">
        <f t="shared" ref="AQ472:AQ535" si="311">IF(G472="Nicholls",C472,0)</f>
        <v>0</v>
      </c>
      <c r="AR472">
        <f t="shared" ref="AR472:AR535" si="312">IF(G472="Gellibrand",C472,0)</f>
        <v>0</v>
      </c>
      <c r="AS472">
        <f t="shared" ref="AS472:AS535" si="313">IF(G472="Gippsland",C472,0)</f>
        <v>0</v>
      </c>
      <c r="AT472">
        <f t="shared" ref="AT472:AT535" si="314">IF(G472="Dunkley",C472,0)</f>
        <v>0</v>
      </c>
      <c r="AU472">
        <f t="shared" ref="AU472:AU535" si="315">IF(G472="Deakin",C472,0)</f>
        <v>0</v>
      </c>
      <c r="AV472">
        <f t="shared" ref="AV472:AV535" si="316">IF(G472="Kooyong",C472,0)</f>
        <v>0</v>
      </c>
      <c r="AW472">
        <f t="shared" ref="AW472:AW535" si="317">IF(G472="Melbourne",C472,0)</f>
        <v>0</v>
      </c>
      <c r="AX472">
        <f t="shared" ref="AX472:AX535" si="318">IF(G472="Menzies",C472,0)</f>
        <v>0</v>
      </c>
      <c r="AY472">
        <f t="shared" ref="AY472:AY535" si="319">IF(G472="Goldstein",C472,0)</f>
        <v>0</v>
      </c>
    </row>
    <row r="473" spans="2:53">
      <c r="B473" s="1" t="s">
        <v>472</v>
      </c>
      <c r="C473" s="3">
        <v>1850</v>
      </c>
      <c r="D473" s="3">
        <v>1850</v>
      </c>
      <c r="E473" s="1" t="s">
        <v>470</v>
      </c>
      <c r="F473" s="1">
        <v>1</v>
      </c>
      <c r="G473" t="s">
        <v>984</v>
      </c>
      <c r="H473" t="s">
        <v>985</v>
      </c>
      <c r="I473" t="s">
        <v>177</v>
      </c>
      <c r="J473">
        <f t="shared" si="286"/>
        <v>0</v>
      </c>
      <c r="K473">
        <f t="shared" si="278"/>
        <v>0</v>
      </c>
      <c r="L473">
        <f t="shared" si="279"/>
        <v>0</v>
      </c>
      <c r="M473">
        <f t="shared" si="280"/>
        <v>0</v>
      </c>
      <c r="N473">
        <f t="shared" si="281"/>
        <v>0</v>
      </c>
      <c r="O473">
        <f t="shared" si="282"/>
        <v>0</v>
      </c>
      <c r="P473">
        <f t="shared" si="283"/>
        <v>1850</v>
      </c>
      <c r="Q473">
        <f t="shared" si="284"/>
        <v>1</v>
      </c>
      <c r="R473">
        <f t="shared" si="287"/>
        <v>0</v>
      </c>
      <c r="S473">
        <f t="shared" si="288"/>
        <v>0</v>
      </c>
      <c r="T473">
        <f t="shared" si="289"/>
        <v>0</v>
      </c>
      <c r="U473">
        <f t="shared" si="290"/>
        <v>0</v>
      </c>
      <c r="V473">
        <f t="shared" si="291"/>
        <v>0</v>
      </c>
      <c r="W473">
        <f t="shared" si="292"/>
        <v>0</v>
      </c>
      <c r="X473">
        <f t="shared" si="293"/>
        <v>0</v>
      </c>
      <c r="Y473">
        <f t="shared" si="294"/>
        <v>0</v>
      </c>
      <c r="Z473">
        <f t="shared" si="295"/>
        <v>0</v>
      </c>
      <c r="AA473">
        <f t="shared" si="296"/>
        <v>0</v>
      </c>
      <c r="AB473">
        <f t="shared" si="297"/>
        <v>0</v>
      </c>
      <c r="AC473">
        <f t="shared" si="298"/>
        <v>0</v>
      </c>
      <c r="AD473">
        <f t="shared" si="299"/>
        <v>0</v>
      </c>
      <c r="AE473">
        <f t="shared" si="285"/>
        <v>0</v>
      </c>
      <c r="AF473">
        <f t="shared" si="300"/>
        <v>0</v>
      </c>
      <c r="AG473">
        <f t="shared" si="301"/>
        <v>0</v>
      </c>
      <c r="AH473">
        <f t="shared" si="302"/>
        <v>0</v>
      </c>
      <c r="AI473">
        <f t="shared" si="303"/>
        <v>0</v>
      </c>
      <c r="AJ473">
        <f t="shared" si="304"/>
        <v>1850</v>
      </c>
      <c r="AK473">
        <f t="shared" si="305"/>
        <v>0</v>
      </c>
      <c r="AL473">
        <f t="shared" si="306"/>
        <v>0</v>
      </c>
      <c r="AM473">
        <f t="shared" si="307"/>
        <v>0</v>
      </c>
      <c r="AN473">
        <f t="shared" si="308"/>
        <v>0</v>
      </c>
      <c r="AO473">
        <f t="shared" si="309"/>
        <v>0</v>
      </c>
      <c r="AP473">
        <f t="shared" si="310"/>
        <v>0</v>
      </c>
      <c r="AQ473">
        <f t="shared" si="311"/>
        <v>0</v>
      </c>
      <c r="AR473">
        <f t="shared" si="312"/>
        <v>0</v>
      </c>
      <c r="AS473">
        <f t="shared" si="313"/>
        <v>0</v>
      </c>
      <c r="AT473">
        <f t="shared" si="314"/>
        <v>0</v>
      </c>
      <c r="AU473">
        <f t="shared" si="315"/>
        <v>0</v>
      </c>
      <c r="AV473">
        <f t="shared" si="316"/>
        <v>0</v>
      </c>
      <c r="AW473">
        <f t="shared" si="317"/>
        <v>0</v>
      </c>
      <c r="AX473">
        <f t="shared" si="318"/>
        <v>0</v>
      </c>
      <c r="AY473">
        <f t="shared" si="319"/>
        <v>0</v>
      </c>
    </row>
    <row r="474" spans="2:53">
      <c r="B474" s="1" t="s">
        <v>473</v>
      </c>
      <c r="C474" s="3">
        <v>50000</v>
      </c>
      <c r="D474" s="3">
        <v>50000</v>
      </c>
      <c r="E474" s="1" t="s">
        <v>470</v>
      </c>
      <c r="F474" s="1">
        <v>1</v>
      </c>
      <c r="G474" t="s">
        <v>783</v>
      </c>
      <c r="H474" t="s">
        <v>986</v>
      </c>
      <c r="I474" t="s">
        <v>177</v>
      </c>
      <c r="J474">
        <f t="shared" si="286"/>
        <v>0</v>
      </c>
      <c r="K474">
        <f t="shared" si="278"/>
        <v>0</v>
      </c>
      <c r="L474">
        <f t="shared" si="279"/>
        <v>0</v>
      </c>
      <c r="M474">
        <f t="shared" si="280"/>
        <v>0</v>
      </c>
      <c r="N474">
        <f t="shared" si="281"/>
        <v>0</v>
      </c>
      <c r="O474">
        <f t="shared" si="282"/>
        <v>0</v>
      </c>
      <c r="P474">
        <f t="shared" si="283"/>
        <v>50000</v>
      </c>
      <c r="Q474">
        <f t="shared" si="284"/>
        <v>1</v>
      </c>
      <c r="R474">
        <f t="shared" si="287"/>
        <v>0</v>
      </c>
      <c r="S474">
        <f t="shared" si="288"/>
        <v>0</v>
      </c>
      <c r="T474">
        <f t="shared" si="289"/>
        <v>0</v>
      </c>
      <c r="U474">
        <f t="shared" si="290"/>
        <v>0</v>
      </c>
      <c r="V474">
        <f t="shared" si="291"/>
        <v>0</v>
      </c>
      <c r="W474">
        <f t="shared" si="292"/>
        <v>0</v>
      </c>
      <c r="X474">
        <f t="shared" si="293"/>
        <v>0</v>
      </c>
      <c r="Y474">
        <f t="shared" si="294"/>
        <v>0</v>
      </c>
      <c r="Z474">
        <f t="shared" si="295"/>
        <v>0</v>
      </c>
      <c r="AA474">
        <f t="shared" si="296"/>
        <v>50000</v>
      </c>
      <c r="AB474">
        <f t="shared" si="297"/>
        <v>0</v>
      </c>
      <c r="AC474">
        <f t="shared" si="298"/>
        <v>0</v>
      </c>
      <c r="AD474">
        <f t="shared" si="299"/>
        <v>0</v>
      </c>
      <c r="AE474">
        <f t="shared" si="285"/>
        <v>0</v>
      </c>
      <c r="AF474">
        <f t="shared" si="300"/>
        <v>0</v>
      </c>
      <c r="AG474">
        <f t="shared" si="301"/>
        <v>0</v>
      </c>
      <c r="AH474">
        <f t="shared" si="302"/>
        <v>0</v>
      </c>
      <c r="AI474">
        <f t="shared" si="303"/>
        <v>0</v>
      </c>
      <c r="AJ474">
        <f t="shared" si="304"/>
        <v>0</v>
      </c>
      <c r="AK474">
        <f t="shared" si="305"/>
        <v>0</v>
      </c>
      <c r="AL474">
        <f t="shared" si="306"/>
        <v>0</v>
      </c>
      <c r="AM474">
        <f t="shared" si="307"/>
        <v>0</v>
      </c>
      <c r="AN474">
        <f t="shared" si="308"/>
        <v>0</v>
      </c>
      <c r="AO474">
        <f t="shared" si="309"/>
        <v>0</v>
      </c>
      <c r="AP474">
        <f t="shared" si="310"/>
        <v>0</v>
      </c>
      <c r="AQ474">
        <f t="shared" si="311"/>
        <v>0</v>
      </c>
      <c r="AR474">
        <f t="shared" si="312"/>
        <v>0</v>
      </c>
      <c r="AS474">
        <f t="shared" si="313"/>
        <v>0</v>
      </c>
      <c r="AT474">
        <f t="shared" si="314"/>
        <v>0</v>
      </c>
      <c r="AU474">
        <f t="shared" si="315"/>
        <v>0</v>
      </c>
      <c r="AV474">
        <f t="shared" si="316"/>
        <v>0</v>
      </c>
      <c r="AW474">
        <f t="shared" si="317"/>
        <v>0</v>
      </c>
      <c r="AX474">
        <f t="shared" si="318"/>
        <v>0</v>
      </c>
      <c r="AY474">
        <f t="shared" si="319"/>
        <v>0</v>
      </c>
    </row>
    <row r="475" spans="2:53">
      <c r="B475" s="1" t="s">
        <v>474</v>
      </c>
      <c r="C475" s="3">
        <v>370000</v>
      </c>
      <c r="D475" s="3">
        <v>370000</v>
      </c>
      <c r="E475" s="1" t="s">
        <v>470</v>
      </c>
      <c r="F475" s="1">
        <v>1</v>
      </c>
      <c r="G475" t="s">
        <v>965</v>
      </c>
      <c r="H475" t="s">
        <v>966</v>
      </c>
      <c r="I475" t="s">
        <v>177</v>
      </c>
      <c r="J475">
        <f t="shared" si="286"/>
        <v>0</v>
      </c>
      <c r="K475">
        <f t="shared" si="278"/>
        <v>0</v>
      </c>
      <c r="L475">
        <f t="shared" si="279"/>
        <v>0</v>
      </c>
      <c r="M475">
        <f t="shared" si="280"/>
        <v>0</v>
      </c>
      <c r="N475">
        <f t="shared" si="281"/>
        <v>0</v>
      </c>
      <c r="O475">
        <f t="shared" si="282"/>
        <v>0</v>
      </c>
      <c r="P475">
        <f t="shared" si="283"/>
        <v>370000</v>
      </c>
      <c r="Q475">
        <f t="shared" si="284"/>
        <v>1</v>
      </c>
      <c r="R475">
        <f t="shared" si="287"/>
        <v>0</v>
      </c>
      <c r="S475">
        <f t="shared" si="288"/>
        <v>0</v>
      </c>
      <c r="T475">
        <f t="shared" si="289"/>
        <v>0</v>
      </c>
      <c r="U475">
        <f t="shared" si="290"/>
        <v>0</v>
      </c>
      <c r="V475">
        <f t="shared" si="291"/>
        <v>0</v>
      </c>
      <c r="W475">
        <f t="shared" si="292"/>
        <v>370000</v>
      </c>
      <c r="X475">
        <f t="shared" si="293"/>
        <v>0</v>
      </c>
      <c r="Y475">
        <f t="shared" si="294"/>
        <v>0</v>
      </c>
      <c r="Z475">
        <f t="shared" si="295"/>
        <v>0</v>
      </c>
      <c r="AA475">
        <f t="shared" si="296"/>
        <v>0</v>
      </c>
      <c r="AB475">
        <f t="shared" si="297"/>
        <v>0</v>
      </c>
      <c r="AC475">
        <f t="shared" si="298"/>
        <v>0</v>
      </c>
      <c r="AD475">
        <f t="shared" si="299"/>
        <v>0</v>
      </c>
      <c r="AE475">
        <f t="shared" si="285"/>
        <v>0</v>
      </c>
      <c r="AF475">
        <f t="shared" si="300"/>
        <v>0</v>
      </c>
      <c r="AG475">
        <f t="shared" si="301"/>
        <v>0</v>
      </c>
      <c r="AH475">
        <f t="shared" si="302"/>
        <v>0</v>
      </c>
      <c r="AI475">
        <f t="shared" si="303"/>
        <v>0</v>
      </c>
      <c r="AJ475">
        <f t="shared" si="304"/>
        <v>0</v>
      </c>
      <c r="AK475">
        <f t="shared" si="305"/>
        <v>0</v>
      </c>
      <c r="AL475">
        <f t="shared" si="306"/>
        <v>0</v>
      </c>
      <c r="AM475">
        <f t="shared" si="307"/>
        <v>0</v>
      </c>
      <c r="AN475">
        <f t="shared" si="308"/>
        <v>0</v>
      </c>
      <c r="AO475">
        <f t="shared" si="309"/>
        <v>0</v>
      </c>
      <c r="AP475">
        <f t="shared" si="310"/>
        <v>0</v>
      </c>
      <c r="AQ475">
        <f t="shared" si="311"/>
        <v>0</v>
      </c>
      <c r="AR475">
        <f t="shared" si="312"/>
        <v>0</v>
      </c>
      <c r="AS475">
        <f t="shared" si="313"/>
        <v>0</v>
      </c>
      <c r="AT475">
        <f t="shared" si="314"/>
        <v>0</v>
      </c>
      <c r="AU475">
        <f t="shared" si="315"/>
        <v>0</v>
      </c>
      <c r="AV475">
        <f t="shared" si="316"/>
        <v>0</v>
      </c>
      <c r="AW475">
        <f t="shared" si="317"/>
        <v>0</v>
      </c>
      <c r="AX475">
        <f t="shared" si="318"/>
        <v>0</v>
      </c>
      <c r="AY475">
        <f t="shared" si="319"/>
        <v>0</v>
      </c>
    </row>
    <row r="476" spans="2:53">
      <c r="B476" s="1" t="s">
        <v>475</v>
      </c>
      <c r="C476" s="3">
        <v>45000</v>
      </c>
      <c r="D476" s="3">
        <v>45000</v>
      </c>
      <c r="E476" s="1" t="s">
        <v>470</v>
      </c>
      <c r="F476" s="1">
        <v>1</v>
      </c>
      <c r="G476" s="4" t="s">
        <v>787</v>
      </c>
      <c r="H476" s="4" t="s">
        <v>788</v>
      </c>
      <c r="I476" s="4" t="s">
        <v>780</v>
      </c>
      <c r="J476">
        <f t="shared" si="286"/>
        <v>0</v>
      </c>
      <c r="K476">
        <f t="shared" si="278"/>
        <v>0</v>
      </c>
      <c r="L476">
        <f t="shared" si="279"/>
        <v>45000</v>
      </c>
      <c r="M476">
        <f t="shared" si="280"/>
        <v>1</v>
      </c>
      <c r="N476">
        <f t="shared" si="281"/>
        <v>0</v>
      </c>
      <c r="O476">
        <f t="shared" si="282"/>
        <v>0</v>
      </c>
      <c r="P476">
        <f t="shared" si="283"/>
        <v>0</v>
      </c>
      <c r="Q476">
        <f t="shared" si="284"/>
        <v>0</v>
      </c>
      <c r="R476">
        <f t="shared" si="287"/>
        <v>0</v>
      </c>
      <c r="S476">
        <f t="shared" si="288"/>
        <v>0</v>
      </c>
      <c r="T476">
        <f t="shared" si="289"/>
        <v>0</v>
      </c>
      <c r="U476">
        <f t="shared" si="290"/>
        <v>0</v>
      </c>
      <c r="V476">
        <f t="shared" si="291"/>
        <v>45000</v>
      </c>
      <c r="W476">
        <f t="shared" si="292"/>
        <v>0</v>
      </c>
      <c r="X476">
        <f t="shared" si="293"/>
        <v>0</v>
      </c>
      <c r="Y476">
        <f t="shared" si="294"/>
        <v>0</v>
      </c>
      <c r="Z476">
        <f t="shared" si="295"/>
        <v>0</v>
      </c>
      <c r="AA476">
        <f t="shared" si="296"/>
        <v>0</v>
      </c>
      <c r="AB476">
        <f t="shared" si="297"/>
        <v>0</v>
      </c>
      <c r="AC476">
        <f t="shared" si="298"/>
        <v>0</v>
      </c>
      <c r="AD476">
        <f t="shared" si="299"/>
        <v>0</v>
      </c>
      <c r="AE476">
        <f t="shared" si="285"/>
        <v>0</v>
      </c>
      <c r="AF476">
        <f t="shared" si="300"/>
        <v>0</v>
      </c>
      <c r="AG476">
        <f t="shared" si="301"/>
        <v>0</v>
      </c>
      <c r="AH476">
        <f t="shared" si="302"/>
        <v>0</v>
      </c>
      <c r="AI476">
        <f t="shared" si="303"/>
        <v>0</v>
      </c>
      <c r="AJ476">
        <f t="shared" si="304"/>
        <v>0</v>
      </c>
      <c r="AK476">
        <f t="shared" si="305"/>
        <v>0</v>
      </c>
      <c r="AL476">
        <f t="shared" si="306"/>
        <v>0</v>
      </c>
      <c r="AM476">
        <f t="shared" si="307"/>
        <v>0</v>
      </c>
      <c r="AN476">
        <f t="shared" si="308"/>
        <v>0</v>
      </c>
      <c r="AO476">
        <f t="shared" si="309"/>
        <v>0</v>
      </c>
      <c r="AP476">
        <f t="shared" si="310"/>
        <v>0</v>
      </c>
      <c r="AQ476">
        <f t="shared" si="311"/>
        <v>0</v>
      </c>
      <c r="AR476">
        <f t="shared" si="312"/>
        <v>0</v>
      </c>
      <c r="AS476">
        <f t="shared" si="313"/>
        <v>0</v>
      </c>
      <c r="AT476">
        <f t="shared" si="314"/>
        <v>0</v>
      </c>
      <c r="AU476">
        <f t="shared" si="315"/>
        <v>0</v>
      </c>
      <c r="AV476">
        <f t="shared" si="316"/>
        <v>0</v>
      </c>
      <c r="AW476">
        <f t="shared" si="317"/>
        <v>0</v>
      </c>
      <c r="AX476">
        <f t="shared" si="318"/>
        <v>0</v>
      </c>
      <c r="AY476">
        <f t="shared" si="319"/>
        <v>0</v>
      </c>
    </row>
    <row r="477" spans="2:53">
      <c r="B477" s="1" t="s">
        <v>476</v>
      </c>
      <c r="C477" s="3">
        <v>190000</v>
      </c>
      <c r="D477" s="3">
        <v>190000</v>
      </c>
      <c r="E477" s="1" t="s">
        <v>470</v>
      </c>
      <c r="F477" s="1">
        <v>1</v>
      </c>
      <c r="G477" t="s">
        <v>987</v>
      </c>
      <c r="H477" t="s">
        <v>988</v>
      </c>
      <c r="I477" t="s">
        <v>780</v>
      </c>
      <c r="J477">
        <f t="shared" si="286"/>
        <v>0</v>
      </c>
      <c r="K477">
        <f t="shared" si="278"/>
        <v>0</v>
      </c>
      <c r="L477">
        <f t="shared" si="279"/>
        <v>190000</v>
      </c>
      <c r="M477">
        <f t="shared" si="280"/>
        <v>1</v>
      </c>
      <c r="N477">
        <f t="shared" si="281"/>
        <v>0</v>
      </c>
      <c r="O477">
        <f t="shared" si="282"/>
        <v>0</v>
      </c>
      <c r="P477">
        <f t="shared" si="283"/>
        <v>0</v>
      </c>
      <c r="Q477">
        <f t="shared" si="284"/>
        <v>0</v>
      </c>
      <c r="R477">
        <f t="shared" si="287"/>
        <v>0</v>
      </c>
      <c r="S477">
        <f t="shared" si="288"/>
        <v>0</v>
      </c>
      <c r="T477">
        <f t="shared" si="289"/>
        <v>0</v>
      </c>
      <c r="U477">
        <f t="shared" si="290"/>
        <v>0</v>
      </c>
      <c r="V477">
        <f t="shared" si="291"/>
        <v>0</v>
      </c>
      <c r="W477">
        <f t="shared" si="292"/>
        <v>0</v>
      </c>
      <c r="X477">
        <f t="shared" si="293"/>
        <v>0</v>
      </c>
      <c r="Y477">
        <f t="shared" si="294"/>
        <v>0</v>
      </c>
      <c r="Z477">
        <f t="shared" si="295"/>
        <v>0</v>
      </c>
      <c r="AA477">
        <f t="shared" si="296"/>
        <v>0</v>
      </c>
      <c r="AB477">
        <f t="shared" si="297"/>
        <v>0</v>
      </c>
      <c r="AC477">
        <f t="shared" si="298"/>
        <v>190000</v>
      </c>
      <c r="AD477">
        <f t="shared" si="299"/>
        <v>0</v>
      </c>
      <c r="AE477">
        <f t="shared" si="285"/>
        <v>0</v>
      </c>
      <c r="AF477">
        <f t="shared" si="300"/>
        <v>0</v>
      </c>
      <c r="AG477">
        <f t="shared" si="301"/>
        <v>0</v>
      </c>
      <c r="AH477">
        <f t="shared" si="302"/>
        <v>0</v>
      </c>
      <c r="AI477">
        <f t="shared" si="303"/>
        <v>0</v>
      </c>
      <c r="AJ477">
        <f t="shared" si="304"/>
        <v>0</v>
      </c>
      <c r="AK477">
        <f t="shared" si="305"/>
        <v>0</v>
      </c>
      <c r="AL477">
        <f t="shared" si="306"/>
        <v>0</v>
      </c>
      <c r="AM477">
        <f t="shared" si="307"/>
        <v>0</v>
      </c>
      <c r="AN477">
        <f t="shared" si="308"/>
        <v>0</v>
      </c>
      <c r="AO477">
        <f t="shared" si="309"/>
        <v>0</v>
      </c>
      <c r="AP477">
        <f t="shared" si="310"/>
        <v>0</v>
      </c>
      <c r="AQ477">
        <f t="shared" si="311"/>
        <v>0</v>
      </c>
      <c r="AR477">
        <f t="shared" si="312"/>
        <v>0</v>
      </c>
      <c r="AS477">
        <f t="shared" si="313"/>
        <v>0</v>
      </c>
      <c r="AT477">
        <f t="shared" si="314"/>
        <v>0</v>
      </c>
      <c r="AU477">
        <f t="shared" si="315"/>
        <v>0</v>
      </c>
      <c r="AV477">
        <f t="shared" si="316"/>
        <v>0</v>
      </c>
      <c r="AW477">
        <f t="shared" si="317"/>
        <v>0</v>
      </c>
      <c r="AX477">
        <f t="shared" si="318"/>
        <v>0</v>
      </c>
      <c r="AY477">
        <f t="shared" si="319"/>
        <v>0</v>
      </c>
    </row>
    <row r="478" spans="2:53">
      <c r="B478" s="1" t="s">
        <v>477</v>
      </c>
      <c r="C478" s="3">
        <v>344826</v>
      </c>
      <c r="D478" s="3">
        <v>344826</v>
      </c>
      <c r="E478" s="1" t="s">
        <v>470</v>
      </c>
      <c r="F478" s="1">
        <v>1</v>
      </c>
      <c r="G478" t="s">
        <v>989</v>
      </c>
      <c r="H478" t="s">
        <v>990</v>
      </c>
      <c r="I478" t="s">
        <v>177</v>
      </c>
      <c r="J478">
        <f t="shared" si="286"/>
        <v>0</v>
      </c>
      <c r="K478">
        <f t="shared" si="278"/>
        <v>0</v>
      </c>
      <c r="L478">
        <f t="shared" si="279"/>
        <v>0</v>
      </c>
      <c r="M478">
        <f t="shared" si="280"/>
        <v>0</v>
      </c>
      <c r="N478">
        <f t="shared" si="281"/>
        <v>0</v>
      </c>
      <c r="O478">
        <f t="shared" si="282"/>
        <v>0</v>
      </c>
      <c r="P478">
        <f t="shared" si="283"/>
        <v>344826</v>
      </c>
      <c r="Q478">
        <f t="shared" si="284"/>
        <v>1</v>
      </c>
      <c r="R478">
        <f t="shared" si="287"/>
        <v>0</v>
      </c>
      <c r="S478">
        <f t="shared" si="288"/>
        <v>0</v>
      </c>
      <c r="T478">
        <f t="shared" si="289"/>
        <v>0</v>
      </c>
      <c r="U478">
        <f t="shared" si="290"/>
        <v>0</v>
      </c>
      <c r="V478">
        <f t="shared" si="291"/>
        <v>0</v>
      </c>
      <c r="W478">
        <f t="shared" si="292"/>
        <v>0</v>
      </c>
      <c r="X478">
        <f t="shared" si="293"/>
        <v>0</v>
      </c>
      <c r="Y478">
        <f t="shared" si="294"/>
        <v>0</v>
      </c>
      <c r="Z478">
        <f t="shared" si="295"/>
        <v>0</v>
      </c>
      <c r="AA478">
        <f t="shared" si="296"/>
        <v>0</v>
      </c>
      <c r="AB478">
        <f t="shared" si="297"/>
        <v>0</v>
      </c>
      <c r="AC478">
        <f t="shared" si="298"/>
        <v>0</v>
      </c>
      <c r="AD478">
        <f t="shared" si="299"/>
        <v>344826</v>
      </c>
      <c r="AE478">
        <f t="shared" si="285"/>
        <v>0</v>
      </c>
      <c r="AF478">
        <f t="shared" si="300"/>
        <v>0</v>
      </c>
      <c r="AG478">
        <f t="shared" si="301"/>
        <v>0</v>
      </c>
      <c r="AH478">
        <f t="shared" si="302"/>
        <v>0</v>
      </c>
      <c r="AI478">
        <f t="shared" si="303"/>
        <v>0</v>
      </c>
      <c r="AJ478">
        <f t="shared" si="304"/>
        <v>0</v>
      </c>
      <c r="AK478">
        <f t="shared" si="305"/>
        <v>0</v>
      </c>
      <c r="AL478">
        <f t="shared" si="306"/>
        <v>0</v>
      </c>
      <c r="AM478">
        <f t="shared" si="307"/>
        <v>0</v>
      </c>
      <c r="AN478">
        <f t="shared" si="308"/>
        <v>0</v>
      </c>
      <c r="AO478">
        <f t="shared" si="309"/>
        <v>0</v>
      </c>
      <c r="AP478">
        <f t="shared" si="310"/>
        <v>0</v>
      </c>
      <c r="AQ478">
        <f t="shared" si="311"/>
        <v>0</v>
      </c>
      <c r="AR478">
        <f t="shared" si="312"/>
        <v>0</v>
      </c>
      <c r="AS478">
        <f t="shared" si="313"/>
        <v>0</v>
      </c>
      <c r="AT478">
        <f t="shared" si="314"/>
        <v>0</v>
      </c>
      <c r="AU478">
        <f t="shared" si="315"/>
        <v>0</v>
      </c>
      <c r="AV478">
        <f t="shared" si="316"/>
        <v>0</v>
      </c>
      <c r="AW478">
        <f t="shared" si="317"/>
        <v>0</v>
      </c>
      <c r="AX478">
        <f t="shared" si="318"/>
        <v>0</v>
      </c>
      <c r="AY478">
        <f t="shared" si="319"/>
        <v>0</v>
      </c>
    </row>
    <row r="479" spans="2:53">
      <c r="B479" s="1" t="s">
        <v>478</v>
      </c>
      <c r="C479" s="3">
        <v>170149</v>
      </c>
      <c r="D479" s="3">
        <v>170149</v>
      </c>
      <c r="E479" s="1" t="s">
        <v>470</v>
      </c>
      <c r="F479" s="1">
        <v>1</v>
      </c>
      <c r="G479" t="s">
        <v>989</v>
      </c>
      <c r="H479" t="s">
        <v>990</v>
      </c>
      <c r="I479" t="s">
        <v>177</v>
      </c>
      <c r="J479">
        <f t="shared" si="286"/>
        <v>0</v>
      </c>
      <c r="K479">
        <f t="shared" si="278"/>
        <v>0</v>
      </c>
      <c r="L479">
        <f t="shared" si="279"/>
        <v>0</v>
      </c>
      <c r="M479">
        <f t="shared" si="280"/>
        <v>0</v>
      </c>
      <c r="N479">
        <f t="shared" si="281"/>
        <v>0</v>
      </c>
      <c r="O479">
        <f t="shared" si="282"/>
        <v>0</v>
      </c>
      <c r="P479">
        <f t="shared" si="283"/>
        <v>170149</v>
      </c>
      <c r="Q479">
        <f t="shared" si="284"/>
        <v>1</v>
      </c>
      <c r="R479">
        <f t="shared" si="287"/>
        <v>0</v>
      </c>
      <c r="S479">
        <f t="shared" si="288"/>
        <v>0</v>
      </c>
      <c r="T479">
        <f t="shared" si="289"/>
        <v>0</v>
      </c>
      <c r="U479">
        <f t="shared" si="290"/>
        <v>0</v>
      </c>
      <c r="V479">
        <f t="shared" si="291"/>
        <v>0</v>
      </c>
      <c r="W479">
        <f t="shared" si="292"/>
        <v>0</v>
      </c>
      <c r="X479">
        <f t="shared" si="293"/>
        <v>0</v>
      </c>
      <c r="Y479">
        <f t="shared" si="294"/>
        <v>0</v>
      </c>
      <c r="Z479">
        <f t="shared" si="295"/>
        <v>0</v>
      </c>
      <c r="AA479">
        <f t="shared" si="296"/>
        <v>0</v>
      </c>
      <c r="AB479">
        <f t="shared" si="297"/>
        <v>0</v>
      </c>
      <c r="AC479">
        <f t="shared" si="298"/>
        <v>0</v>
      </c>
      <c r="AD479">
        <f t="shared" si="299"/>
        <v>170149</v>
      </c>
      <c r="AE479">
        <f t="shared" si="285"/>
        <v>0</v>
      </c>
      <c r="AF479">
        <f t="shared" si="300"/>
        <v>0</v>
      </c>
      <c r="AG479">
        <f t="shared" si="301"/>
        <v>0</v>
      </c>
      <c r="AH479">
        <f t="shared" si="302"/>
        <v>0</v>
      </c>
      <c r="AI479">
        <f t="shared" si="303"/>
        <v>0</v>
      </c>
      <c r="AJ479">
        <f t="shared" si="304"/>
        <v>0</v>
      </c>
      <c r="AK479">
        <f t="shared" si="305"/>
        <v>0</v>
      </c>
      <c r="AL479">
        <f t="shared" si="306"/>
        <v>0</v>
      </c>
      <c r="AM479">
        <f t="shared" si="307"/>
        <v>0</v>
      </c>
      <c r="AN479">
        <f t="shared" si="308"/>
        <v>0</v>
      </c>
      <c r="AO479">
        <f t="shared" si="309"/>
        <v>0</v>
      </c>
      <c r="AP479">
        <f t="shared" si="310"/>
        <v>0</v>
      </c>
      <c r="AQ479">
        <f t="shared" si="311"/>
        <v>0</v>
      </c>
      <c r="AR479">
        <f t="shared" si="312"/>
        <v>0</v>
      </c>
      <c r="AS479">
        <f t="shared" si="313"/>
        <v>0</v>
      </c>
      <c r="AT479">
        <f t="shared" si="314"/>
        <v>0</v>
      </c>
      <c r="AU479">
        <f t="shared" si="315"/>
        <v>0</v>
      </c>
      <c r="AV479">
        <f t="shared" si="316"/>
        <v>0</v>
      </c>
      <c r="AW479">
        <f t="shared" si="317"/>
        <v>0</v>
      </c>
      <c r="AX479">
        <f t="shared" si="318"/>
        <v>0</v>
      </c>
      <c r="AY479">
        <f t="shared" si="319"/>
        <v>0</v>
      </c>
    </row>
    <row r="480" spans="2:53">
      <c r="B480" s="1" t="s">
        <v>479</v>
      </c>
      <c r="C480" s="3">
        <v>10520</v>
      </c>
      <c r="D480" s="3">
        <v>10520</v>
      </c>
      <c r="E480" s="1" t="s">
        <v>470</v>
      </c>
      <c r="F480" s="1">
        <v>1</v>
      </c>
      <c r="G480" t="s">
        <v>969</v>
      </c>
      <c r="H480" t="s">
        <v>970</v>
      </c>
      <c r="I480" t="s">
        <v>780</v>
      </c>
      <c r="J480">
        <f t="shared" si="286"/>
        <v>0</v>
      </c>
      <c r="K480">
        <f t="shared" si="278"/>
        <v>0</v>
      </c>
      <c r="L480">
        <f t="shared" si="279"/>
        <v>10520</v>
      </c>
      <c r="M480">
        <f t="shared" si="280"/>
        <v>1</v>
      </c>
      <c r="N480">
        <f t="shared" si="281"/>
        <v>0</v>
      </c>
      <c r="O480">
        <f t="shared" si="282"/>
        <v>0</v>
      </c>
      <c r="P480">
        <f t="shared" si="283"/>
        <v>0</v>
      </c>
      <c r="Q480">
        <f t="shared" si="284"/>
        <v>0</v>
      </c>
      <c r="R480">
        <f t="shared" si="287"/>
        <v>0</v>
      </c>
      <c r="S480">
        <f t="shared" si="288"/>
        <v>0</v>
      </c>
      <c r="T480">
        <f t="shared" si="289"/>
        <v>10520</v>
      </c>
      <c r="U480">
        <f t="shared" si="290"/>
        <v>0</v>
      </c>
      <c r="V480">
        <f t="shared" si="291"/>
        <v>0</v>
      </c>
      <c r="W480">
        <f t="shared" si="292"/>
        <v>0</v>
      </c>
      <c r="X480">
        <f t="shared" si="293"/>
        <v>0</v>
      </c>
      <c r="Y480">
        <f t="shared" si="294"/>
        <v>0</v>
      </c>
      <c r="Z480">
        <f t="shared" si="295"/>
        <v>0</v>
      </c>
      <c r="AA480">
        <f t="shared" si="296"/>
        <v>0</v>
      </c>
      <c r="AB480">
        <f t="shared" si="297"/>
        <v>0</v>
      </c>
      <c r="AC480">
        <f t="shared" si="298"/>
        <v>0</v>
      </c>
      <c r="AD480">
        <f t="shared" si="299"/>
        <v>0</v>
      </c>
      <c r="AE480">
        <f t="shared" si="285"/>
        <v>0</v>
      </c>
      <c r="AF480">
        <f t="shared" si="300"/>
        <v>0</v>
      </c>
      <c r="AG480">
        <f t="shared" si="301"/>
        <v>0</v>
      </c>
      <c r="AH480">
        <f t="shared" si="302"/>
        <v>0</v>
      </c>
      <c r="AI480">
        <f t="shared" si="303"/>
        <v>0</v>
      </c>
      <c r="AJ480">
        <f t="shared" si="304"/>
        <v>0</v>
      </c>
      <c r="AK480">
        <f t="shared" si="305"/>
        <v>0</v>
      </c>
      <c r="AL480">
        <f t="shared" si="306"/>
        <v>0</v>
      </c>
      <c r="AM480">
        <f t="shared" si="307"/>
        <v>0</v>
      </c>
      <c r="AN480">
        <f t="shared" si="308"/>
        <v>0</v>
      </c>
      <c r="AO480">
        <f t="shared" si="309"/>
        <v>0</v>
      </c>
      <c r="AP480">
        <f t="shared" si="310"/>
        <v>0</v>
      </c>
      <c r="AQ480">
        <f t="shared" si="311"/>
        <v>0</v>
      </c>
      <c r="AR480">
        <f t="shared" si="312"/>
        <v>0</v>
      </c>
      <c r="AS480">
        <f t="shared" si="313"/>
        <v>0</v>
      </c>
      <c r="AT480">
        <f t="shared" si="314"/>
        <v>0</v>
      </c>
      <c r="AU480">
        <f t="shared" si="315"/>
        <v>0</v>
      </c>
      <c r="AV480">
        <f t="shared" si="316"/>
        <v>0</v>
      </c>
      <c r="AW480">
        <f t="shared" si="317"/>
        <v>0</v>
      </c>
      <c r="AX480">
        <f t="shared" si="318"/>
        <v>0</v>
      </c>
      <c r="AY480">
        <f t="shared" si="319"/>
        <v>0</v>
      </c>
    </row>
    <row r="481" spans="2:51">
      <c r="B481" s="1" t="s">
        <v>480</v>
      </c>
      <c r="C481" s="3">
        <v>113010</v>
      </c>
      <c r="D481" s="3">
        <v>113010</v>
      </c>
      <c r="E481" s="1" t="s">
        <v>470</v>
      </c>
      <c r="F481" s="1">
        <v>1</v>
      </c>
      <c r="G481" t="s">
        <v>789</v>
      </c>
      <c r="H481" s="5" t="s">
        <v>790</v>
      </c>
      <c r="I481" s="5" t="s">
        <v>780</v>
      </c>
      <c r="J481">
        <f t="shared" si="286"/>
        <v>0</v>
      </c>
      <c r="K481">
        <f t="shared" si="278"/>
        <v>0</v>
      </c>
      <c r="L481">
        <f t="shared" si="279"/>
        <v>113010</v>
      </c>
      <c r="M481">
        <f t="shared" si="280"/>
        <v>1</v>
      </c>
      <c r="N481">
        <f t="shared" si="281"/>
        <v>0</v>
      </c>
      <c r="O481">
        <f t="shared" si="282"/>
        <v>0</v>
      </c>
      <c r="P481">
        <f t="shared" si="283"/>
        <v>0</v>
      </c>
      <c r="Q481">
        <f t="shared" si="284"/>
        <v>0</v>
      </c>
      <c r="R481">
        <f t="shared" si="287"/>
        <v>0</v>
      </c>
      <c r="S481">
        <f t="shared" si="288"/>
        <v>0</v>
      </c>
      <c r="T481">
        <f t="shared" si="289"/>
        <v>0</v>
      </c>
      <c r="U481">
        <f t="shared" si="290"/>
        <v>0</v>
      </c>
      <c r="V481">
        <f t="shared" si="291"/>
        <v>0</v>
      </c>
      <c r="W481">
        <f t="shared" si="292"/>
        <v>0</v>
      </c>
      <c r="X481">
        <f t="shared" si="293"/>
        <v>0</v>
      </c>
      <c r="Y481">
        <f t="shared" si="294"/>
        <v>0</v>
      </c>
      <c r="Z481">
        <f t="shared" si="295"/>
        <v>0</v>
      </c>
      <c r="AA481">
        <f t="shared" si="296"/>
        <v>0</v>
      </c>
      <c r="AB481">
        <f t="shared" si="297"/>
        <v>0</v>
      </c>
      <c r="AC481">
        <f t="shared" si="298"/>
        <v>0</v>
      </c>
      <c r="AD481">
        <f t="shared" si="299"/>
        <v>0</v>
      </c>
      <c r="AE481">
        <f t="shared" si="285"/>
        <v>113010</v>
      </c>
      <c r="AF481">
        <f t="shared" si="300"/>
        <v>0</v>
      </c>
      <c r="AG481">
        <f t="shared" si="301"/>
        <v>0</v>
      </c>
      <c r="AH481">
        <f t="shared" si="302"/>
        <v>0</v>
      </c>
      <c r="AI481">
        <f t="shared" si="303"/>
        <v>0</v>
      </c>
      <c r="AJ481">
        <f t="shared" si="304"/>
        <v>0</v>
      </c>
      <c r="AK481">
        <f t="shared" si="305"/>
        <v>0</v>
      </c>
      <c r="AL481">
        <f t="shared" si="306"/>
        <v>0</v>
      </c>
      <c r="AM481">
        <f t="shared" si="307"/>
        <v>0</v>
      </c>
      <c r="AN481">
        <f t="shared" si="308"/>
        <v>0</v>
      </c>
      <c r="AO481">
        <f t="shared" si="309"/>
        <v>0</v>
      </c>
      <c r="AP481">
        <f t="shared" si="310"/>
        <v>0</v>
      </c>
      <c r="AQ481">
        <f t="shared" si="311"/>
        <v>0</v>
      </c>
      <c r="AR481">
        <f t="shared" si="312"/>
        <v>0</v>
      </c>
      <c r="AS481">
        <f t="shared" si="313"/>
        <v>0</v>
      </c>
      <c r="AT481">
        <f t="shared" si="314"/>
        <v>0</v>
      </c>
      <c r="AU481">
        <f t="shared" si="315"/>
        <v>0</v>
      </c>
      <c r="AV481">
        <f t="shared" si="316"/>
        <v>0</v>
      </c>
      <c r="AW481">
        <f t="shared" si="317"/>
        <v>0</v>
      </c>
      <c r="AX481">
        <f t="shared" si="318"/>
        <v>0</v>
      </c>
      <c r="AY481">
        <f t="shared" si="319"/>
        <v>0</v>
      </c>
    </row>
    <row r="482" spans="2:51">
      <c r="B482" s="1" t="s">
        <v>481</v>
      </c>
      <c r="C482" s="3">
        <v>200000</v>
      </c>
      <c r="D482" s="3">
        <v>200000</v>
      </c>
      <c r="E482" s="1" t="s">
        <v>470</v>
      </c>
      <c r="F482" s="1">
        <v>1</v>
      </c>
      <c r="G482" t="s">
        <v>991</v>
      </c>
      <c r="H482" t="s">
        <v>992</v>
      </c>
      <c r="I482" t="s">
        <v>177</v>
      </c>
      <c r="J482">
        <f t="shared" si="286"/>
        <v>0</v>
      </c>
      <c r="K482">
        <f t="shared" si="278"/>
        <v>0</v>
      </c>
      <c r="L482">
        <f t="shared" si="279"/>
        <v>0</v>
      </c>
      <c r="M482">
        <f t="shared" si="280"/>
        <v>0</v>
      </c>
      <c r="N482">
        <f t="shared" si="281"/>
        <v>0</v>
      </c>
      <c r="O482">
        <f t="shared" si="282"/>
        <v>0</v>
      </c>
      <c r="P482">
        <f t="shared" si="283"/>
        <v>200000</v>
      </c>
      <c r="Q482">
        <f t="shared" si="284"/>
        <v>1</v>
      </c>
      <c r="R482">
        <f t="shared" si="287"/>
        <v>0</v>
      </c>
      <c r="S482">
        <f t="shared" si="288"/>
        <v>0</v>
      </c>
      <c r="T482">
        <f t="shared" si="289"/>
        <v>0</v>
      </c>
      <c r="U482">
        <f t="shared" si="290"/>
        <v>0</v>
      </c>
      <c r="V482">
        <f t="shared" si="291"/>
        <v>0</v>
      </c>
      <c r="W482">
        <f t="shared" si="292"/>
        <v>0</v>
      </c>
      <c r="X482">
        <f t="shared" si="293"/>
        <v>0</v>
      </c>
      <c r="Y482">
        <f t="shared" si="294"/>
        <v>0</v>
      </c>
      <c r="Z482">
        <f t="shared" si="295"/>
        <v>0</v>
      </c>
      <c r="AA482">
        <f t="shared" si="296"/>
        <v>0</v>
      </c>
      <c r="AB482">
        <f t="shared" si="297"/>
        <v>0</v>
      </c>
      <c r="AC482">
        <f t="shared" si="298"/>
        <v>0</v>
      </c>
      <c r="AD482">
        <f t="shared" si="299"/>
        <v>0</v>
      </c>
      <c r="AE482">
        <f t="shared" si="285"/>
        <v>0</v>
      </c>
      <c r="AF482">
        <f t="shared" si="300"/>
        <v>200000</v>
      </c>
      <c r="AG482">
        <f t="shared" si="301"/>
        <v>0</v>
      </c>
      <c r="AH482">
        <f t="shared" si="302"/>
        <v>0</v>
      </c>
      <c r="AI482">
        <f t="shared" si="303"/>
        <v>0</v>
      </c>
      <c r="AJ482">
        <f t="shared" si="304"/>
        <v>0</v>
      </c>
      <c r="AK482">
        <f t="shared" si="305"/>
        <v>0</v>
      </c>
      <c r="AL482">
        <f t="shared" si="306"/>
        <v>0</v>
      </c>
      <c r="AM482">
        <f t="shared" si="307"/>
        <v>0</v>
      </c>
      <c r="AN482">
        <f t="shared" si="308"/>
        <v>0</v>
      </c>
      <c r="AO482">
        <f t="shared" si="309"/>
        <v>0</v>
      </c>
      <c r="AP482">
        <f t="shared" si="310"/>
        <v>0</v>
      </c>
      <c r="AQ482">
        <f t="shared" si="311"/>
        <v>0</v>
      </c>
      <c r="AR482">
        <f t="shared" si="312"/>
        <v>0</v>
      </c>
      <c r="AS482">
        <f t="shared" si="313"/>
        <v>0</v>
      </c>
      <c r="AT482">
        <f t="shared" si="314"/>
        <v>0</v>
      </c>
      <c r="AU482">
        <f t="shared" si="315"/>
        <v>0</v>
      </c>
      <c r="AV482">
        <f t="shared" si="316"/>
        <v>0</v>
      </c>
      <c r="AW482">
        <f t="shared" si="317"/>
        <v>0</v>
      </c>
      <c r="AX482">
        <f t="shared" si="318"/>
        <v>0</v>
      </c>
      <c r="AY482">
        <f t="shared" si="319"/>
        <v>0</v>
      </c>
    </row>
    <row r="483" spans="2:51">
      <c r="B483" s="1" t="s">
        <v>482</v>
      </c>
      <c r="C483" s="3">
        <v>150000</v>
      </c>
      <c r="D483" s="3">
        <v>150000</v>
      </c>
      <c r="E483" s="1" t="s">
        <v>470</v>
      </c>
      <c r="F483" s="1">
        <v>1</v>
      </c>
      <c r="G483" t="s">
        <v>982</v>
      </c>
      <c r="H483" t="s">
        <v>983</v>
      </c>
      <c r="I483" t="s">
        <v>177</v>
      </c>
      <c r="J483">
        <f t="shared" si="286"/>
        <v>0</v>
      </c>
      <c r="K483">
        <f t="shared" si="278"/>
        <v>0</v>
      </c>
      <c r="L483">
        <f t="shared" si="279"/>
        <v>0</v>
      </c>
      <c r="M483">
        <f t="shared" si="280"/>
        <v>0</v>
      </c>
      <c r="N483">
        <f t="shared" si="281"/>
        <v>0</v>
      </c>
      <c r="O483">
        <f t="shared" si="282"/>
        <v>0</v>
      </c>
      <c r="P483">
        <f t="shared" si="283"/>
        <v>150000</v>
      </c>
      <c r="Q483">
        <f t="shared" si="284"/>
        <v>1</v>
      </c>
      <c r="R483">
        <f t="shared" si="287"/>
        <v>0</v>
      </c>
      <c r="S483">
        <f t="shared" si="288"/>
        <v>0</v>
      </c>
      <c r="T483">
        <f t="shared" si="289"/>
        <v>0</v>
      </c>
      <c r="U483">
        <f t="shared" si="290"/>
        <v>0</v>
      </c>
      <c r="V483">
        <f t="shared" si="291"/>
        <v>0</v>
      </c>
      <c r="W483">
        <f t="shared" si="292"/>
        <v>0</v>
      </c>
      <c r="X483">
        <f t="shared" si="293"/>
        <v>0</v>
      </c>
      <c r="Y483">
        <f t="shared" si="294"/>
        <v>0</v>
      </c>
      <c r="Z483">
        <f t="shared" si="295"/>
        <v>0</v>
      </c>
      <c r="AA483">
        <f t="shared" si="296"/>
        <v>0</v>
      </c>
      <c r="AB483">
        <f t="shared" si="297"/>
        <v>150000</v>
      </c>
      <c r="AC483">
        <f t="shared" si="298"/>
        <v>0</v>
      </c>
      <c r="AD483">
        <f t="shared" si="299"/>
        <v>0</v>
      </c>
      <c r="AE483">
        <f t="shared" si="285"/>
        <v>0</v>
      </c>
      <c r="AF483">
        <f t="shared" si="300"/>
        <v>0</v>
      </c>
      <c r="AG483">
        <f t="shared" si="301"/>
        <v>0</v>
      </c>
      <c r="AH483">
        <f t="shared" si="302"/>
        <v>0</v>
      </c>
      <c r="AI483">
        <f t="shared" si="303"/>
        <v>0</v>
      </c>
      <c r="AJ483">
        <f t="shared" si="304"/>
        <v>0</v>
      </c>
      <c r="AK483">
        <f t="shared" si="305"/>
        <v>0</v>
      </c>
      <c r="AL483">
        <f t="shared" si="306"/>
        <v>0</v>
      </c>
      <c r="AM483">
        <f t="shared" si="307"/>
        <v>0</v>
      </c>
      <c r="AN483">
        <f t="shared" si="308"/>
        <v>0</v>
      </c>
      <c r="AO483">
        <f t="shared" si="309"/>
        <v>0</v>
      </c>
      <c r="AP483">
        <f t="shared" si="310"/>
        <v>0</v>
      </c>
      <c r="AQ483">
        <f t="shared" si="311"/>
        <v>0</v>
      </c>
      <c r="AR483">
        <f t="shared" si="312"/>
        <v>0</v>
      </c>
      <c r="AS483">
        <f t="shared" si="313"/>
        <v>0</v>
      </c>
      <c r="AT483">
        <f t="shared" si="314"/>
        <v>0</v>
      </c>
      <c r="AU483">
        <f t="shared" si="315"/>
        <v>0</v>
      </c>
      <c r="AV483">
        <f t="shared" si="316"/>
        <v>0</v>
      </c>
      <c r="AW483">
        <f t="shared" si="317"/>
        <v>0</v>
      </c>
      <c r="AX483">
        <f t="shared" si="318"/>
        <v>0</v>
      </c>
      <c r="AY483">
        <f t="shared" si="319"/>
        <v>0</v>
      </c>
    </row>
    <row r="484" spans="2:51">
      <c r="B484" s="1" t="s">
        <v>483</v>
      </c>
      <c r="C484" s="3">
        <v>20000</v>
      </c>
      <c r="D484" s="3">
        <v>20000</v>
      </c>
      <c r="E484" s="1" t="s">
        <v>470</v>
      </c>
      <c r="F484" s="1">
        <v>1</v>
      </c>
      <c r="G484" t="s">
        <v>784</v>
      </c>
      <c r="H484" t="s">
        <v>785</v>
      </c>
      <c r="I484" t="s">
        <v>177</v>
      </c>
      <c r="J484">
        <f t="shared" si="286"/>
        <v>0</v>
      </c>
      <c r="K484">
        <f t="shared" si="278"/>
        <v>0</v>
      </c>
      <c r="L484">
        <f t="shared" si="279"/>
        <v>0</v>
      </c>
      <c r="M484">
        <f t="shared" si="280"/>
        <v>0</v>
      </c>
      <c r="N484">
        <f t="shared" si="281"/>
        <v>0</v>
      </c>
      <c r="O484">
        <f t="shared" si="282"/>
        <v>0</v>
      </c>
      <c r="P484">
        <f t="shared" si="283"/>
        <v>20000</v>
      </c>
      <c r="Q484">
        <f t="shared" si="284"/>
        <v>1</v>
      </c>
      <c r="R484">
        <f t="shared" si="287"/>
        <v>0</v>
      </c>
      <c r="S484">
        <f t="shared" si="288"/>
        <v>0</v>
      </c>
      <c r="T484">
        <f t="shared" si="289"/>
        <v>0</v>
      </c>
      <c r="U484">
        <f t="shared" si="290"/>
        <v>0</v>
      </c>
      <c r="V484">
        <f t="shared" si="291"/>
        <v>0</v>
      </c>
      <c r="W484">
        <f t="shared" si="292"/>
        <v>0</v>
      </c>
      <c r="X484">
        <f t="shared" si="293"/>
        <v>0</v>
      </c>
      <c r="Y484">
        <f t="shared" si="294"/>
        <v>0</v>
      </c>
      <c r="Z484">
        <f t="shared" si="295"/>
        <v>0</v>
      </c>
      <c r="AA484">
        <f t="shared" si="296"/>
        <v>0</v>
      </c>
      <c r="AB484">
        <f t="shared" si="297"/>
        <v>0</v>
      </c>
      <c r="AC484">
        <f t="shared" si="298"/>
        <v>0</v>
      </c>
      <c r="AD484">
        <f t="shared" si="299"/>
        <v>0</v>
      </c>
      <c r="AE484">
        <f t="shared" si="285"/>
        <v>0</v>
      </c>
      <c r="AF484">
        <f t="shared" si="300"/>
        <v>0</v>
      </c>
      <c r="AG484">
        <f t="shared" si="301"/>
        <v>0</v>
      </c>
      <c r="AH484">
        <f t="shared" si="302"/>
        <v>0</v>
      </c>
      <c r="AI484">
        <f t="shared" si="303"/>
        <v>20000</v>
      </c>
      <c r="AJ484">
        <f t="shared" si="304"/>
        <v>0</v>
      </c>
      <c r="AK484">
        <f t="shared" si="305"/>
        <v>0</v>
      </c>
      <c r="AL484">
        <f t="shared" si="306"/>
        <v>0</v>
      </c>
      <c r="AM484">
        <f t="shared" si="307"/>
        <v>0</v>
      </c>
      <c r="AN484">
        <f t="shared" si="308"/>
        <v>0</v>
      </c>
      <c r="AO484">
        <f t="shared" si="309"/>
        <v>0</v>
      </c>
      <c r="AP484">
        <f t="shared" si="310"/>
        <v>0</v>
      </c>
      <c r="AQ484">
        <f t="shared" si="311"/>
        <v>0</v>
      </c>
      <c r="AR484">
        <f t="shared" si="312"/>
        <v>0</v>
      </c>
      <c r="AS484">
        <f t="shared" si="313"/>
        <v>0</v>
      </c>
      <c r="AT484">
        <f t="shared" si="314"/>
        <v>0</v>
      </c>
      <c r="AU484">
        <f t="shared" si="315"/>
        <v>0</v>
      </c>
      <c r="AV484">
        <f t="shared" si="316"/>
        <v>0</v>
      </c>
      <c r="AW484">
        <f t="shared" si="317"/>
        <v>0</v>
      </c>
      <c r="AX484">
        <f t="shared" si="318"/>
        <v>0</v>
      </c>
      <c r="AY484">
        <f t="shared" si="319"/>
        <v>0</v>
      </c>
    </row>
    <row r="485" spans="2:51">
      <c r="B485" s="1" t="s">
        <v>483</v>
      </c>
      <c r="C485" s="3">
        <v>20000</v>
      </c>
      <c r="D485" s="3">
        <v>20000</v>
      </c>
      <c r="E485" s="1" t="s">
        <v>470</v>
      </c>
      <c r="F485" s="1">
        <v>1</v>
      </c>
      <c r="G485" t="s">
        <v>784</v>
      </c>
      <c r="H485" t="s">
        <v>785</v>
      </c>
      <c r="I485" t="s">
        <v>177</v>
      </c>
      <c r="J485">
        <f t="shared" si="286"/>
        <v>0</v>
      </c>
      <c r="K485">
        <f t="shared" si="278"/>
        <v>0</v>
      </c>
      <c r="L485">
        <f t="shared" si="279"/>
        <v>0</v>
      </c>
      <c r="M485">
        <f t="shared" si="280"/>
        <v>0</v>
      </c>
      <c r="N485">
        <f t="shared" si="281"/>
        <v>0</v>
      </c>
      <c r="O485">
        <f t="shared" si="282"/>
        <v>0</v>
      </c>
      <c r="P485">
        <f t="shared" si="283"/>
        <v>20000</v>
      </c>
      <c r="Q485">
        <f t="shared" si="284"/>
        <v>1</v>
      </c>
      <c r="R485">
        <f t="shared" si="287"/>
        <v>0</v>
      </c>
      <c r="S485">
        <f t="shared" si="288"/>
        <v>0</v>
      </c>
      <c r="T485">
        <f t="shared" si="289"/>
        <v>0</v>
      </c>
      <c r="U485">
        <f t="shared" si="290"/>
        <v>0</v>
      </c>
      <c r="V485">
        <f t="shared" si="291"/>
        <v>0</v>
      </c>
      <c r="W485">
        <f t="shared" si="292"/>
        <v>0</v>
      </c>
      <c r="X485">
        <f t="shared" si="293"/>
        <v>0</v>
      </c>
      <c r="Y485">
        <f t="shared" si="294"/>
        <v>0</v>
      </c>
      <c r="Z485">
        <f t="shared" si="295"/>
        <v>0</v>
      </c>
      <c r="AA485">
        <f t="shared" si="296"/>
        <v>0</v>
      </c>
      <c r="AB485">
        <f t="shared" si="297"/>
        <v>0</v>
      </c>
      <c r="AC485">
        <f t="shared" si="298"/>
        <v>0</v>
      </c>
      <c r="AD485">
        <f t="shared" si="299"/>
        <v>0</v>
      </c>
      <c r="AE485">
        <f t="shared" si="285"/>
        <v>0</v>
      </c>
      <c r="AF485">
        <f t="shared" si="300"/>
        <v>0</v>
      </c>
      <c r="AG485">
        <f t="shared" si="301"/>
        <v>0</v>
      </c>
      <c r="AH485">
        <f t="shared" si="302"/>
        <v>0</v>
      </c>
      <c r="AI485">
        <f t="shared" si="303"/>
        <v>20000</v>
      </c>
      <c r="AJ485">
        <f t="shared" si="304"/>
        <v>0</v>
      </c>
      <c r="AK485">
        <f t="shared" si="305"/>
        <v>0</v>
      </c>
      <c r="AL485">
        <f t="shared" si="306"/>
        <v>0</v>
      </c>
      <c r="AM485">
        <f t="shared" si="307"/>
        <v>0</v>
      </c>
      <c r="AN485">
        <f t="shared" si="308"/>
        <v>0</v>
      </c>
      <c r="AO485">
        <f t="shared" si="309"/>
        <v>0</v>
      </c>
      <c r="AP485">
        <f t="shared" si="310"/>
        <v>0</v>
      </c>
      <c r="AQ485">
        <f t="shared" si="311"/>
        <v>0</v>
      </c>
      <c r="AR485">
        <f t="shared" si="312"/>
        <v>0</v>
      </c>
      <c r="AS485">
        <f t="shared" si="313"/>
        <v>0</v>
      </c>
      <c r="AT485">
        <f t="shared" si="314"/>
        <v>0</v>
      </c>
      <c r="AU485">
        <f t="shared" si="315"/>
        <v>0</v>
      </c>
      <c r="AV485">
        <f t="shared" si="316"/>
        <v>0</v>
      </c>
      <c r="AW485">
        <f t="shared" si="317"/>
        <v>0</v>
      </c>
      <c r="AX485">
        <f t="shared" si="318"/>
        <v>0</v>
      </c>
      <c r="AY485">
        <f t="shared" si="319"/>
        <v>0</v>
      </c>
    </row>
    <row r="486" spans="2:51">
      <c r="B486" s="1" t="s">
        <v>484</v>
      </c>
      <c r="C486" s="3">
        <v>200000</v>
      </c>
      <c r="D486" s="3">
        <v>200000</v>
      </c>
      <c r="E486" s="1" t="s">
        <v>470</v>
      </c>
      <c r="F486" s="1">
        <v>1</v>
      </c>
      <c r="G486" t="s">
        <v>977</v>
      </c>
      <c r="H486" t="s">
        <v>978</v>
      </c>
      <c r="I486" t="s">
        <v>177</v>
      </c>
      <c r="J486">
        <f t="shared" si="286"/>
        <v>0</v>
      </c>
      <c r="K486">
        <f t="shared" si="278"/>
        <v>0</v>
      </c>
      <c r="L486">
        <f t="shared" si="279"/>
        <v>0</v>
      </c>
      <c r="M486">
        <f t="shared" si="280"/>
        <v>0</v>
      </c>
      <c r="N486">
        <f t="shared" si="281"/>
        <v>0</v>
      </c>
      <c r="O486">
        <f t="shared" si="282"/>
        <v>0</v>
      </c>
      <c r="P486">
        <f t="shared" si="283"/>
        <v>200000</v>
      </c>
      <c r="Q486">
        <f t="shared" si="284"/>
        <v>1</v>
      </c>
      <c r="R486">
        <f t="shared" si="287"/>
        <v>0</v>
      </c>
      <c r="S486">
        <f t="shared" si="288"/>
        <v>0</v>
      </c>
      <c r="T486">
        <f t="shared" si="289"/>
        <v>0</v>
      </c>
      <c r="U486">
        <f t="shared" si="290"/>
        <v>0</v>
      </c>
      <c r="V486">
        <f t="shared" si="291"/>
        <v>0</v>
      </c>
      <c r="W486">
        <f t="shared" si="292"/>
        <v>0</v>
      </c>
      <c r="X486">
        <f t="shared" si="293"/>
        <v>0</v>
      </c>
      <c r="Y486">
        <f t="shared" si="294"/>
        <v>0</v>
      </c>
      <c r="Z486">
        <f t="shared" si="295"/>
        <v>0</v>
      </c>
      <c r="AA486">
        <f t="shared" si="296"/>
        <v>0</v>
      </c>
      <c r="AB486">
        <f t="shared" si="297"/>
        <v>0</v>
      </c>
      <c r="AC486">
        <f t="shared" si="298"/>
        <v>0</v>
      </c>
      <c r="AD486">
        <f t="shared" si="299"/>
        <v>0</v>
      </c>
      <c r="AE486">
        <f t="shared" si="285"/>
        <v>0</v>
      </c>
      <c r="AF486">
        <f t="shared" si="300"/>
        <v>0</v>
      </c>
      <c r="AG486">
        <f t="shared" si="301"/>
        <v>0</v>
      </c>
      <c r="AH486">
        <f t="shared" si="302"/>
        <v>200000</v>
      </c>
      <c r="AI486">
        <f t="shared" si="303"/>
        <v>0</v>
      </c>
      <c r="AJ486">
        <f t="shared" si="304"/>
        <v>0</v>
      </c>
      <c r="AK486">
        <f t="shared" si="305"/>
        <v>0</v>
      </c>
      <c r="AL486">
        <f t="shared" si="306"/>
        <v>0</v>
      </c>
      <c r="AM486">
        <f t="shared" si="307"/>
        <v>0</v>
      </c>
      <c r="AN486">
        <f t="shared" si="308"/>
        <v>0</v>
      </c>
      <c r="AO486">
        <f t="shared" si="309"/>
        <v>0</v>
      </c>
      <c r="AP486">
        <f t="shared" si="310"/>
        <v>0</v>
      </c>
      <c r="AQ486">
        <f t="shared" si="311"/>
        <v>0</v>
      </c>
      <c r="AR486">
        <f t="shared" si="312"/>
        <v>0</v>
      </c>
      <c r="AS486">
        <f t="shared" si="313"/>
        <v>0</v>
      </c>
      <c r="AT486">
        <f t="shared" si="314"/>
        <v>0</v>
      </c>
      <c r="AU486">
        <f t="shared" si="315"/>
        <v>0</v>
      </c>
      <c r="AV486">
        <f t="shared" si="316"/>
        <v>0</v>
      </c>
      <c r="AW486">
        <f t="shared" si="317"/>
        <v>0</v>
      </c>
      <c r="AX486">
        <f t="shared" si="318"/>
        <v>0</v>
      </c>
      <c r="AY486">
        <f t="shared" si="319"/>
        <v>0</v>
      </c>
    </row>
    <row r="487" spans="2:51">
      <c r="B487" s="1" t="s">
        <v>485</v>
      </c>
      <c r="C487" s="1">
        <v>150000</v>
      </c>
      <c r="D487" s="1" t="s">
        <v>486</v>
      </c>
      <c r="E487" s="1" t="s">
        <v>470</v>
      </c>
      <c r="F487" s="1">
        <v>1</v>
      </c>
      <c r="G487" t="s">
        <v>984</v>
      </c>
      <c r="H487" t="s">
        <v>985</v>
      </c>
      <c r="I487" t="s">
        <v>177</v>
      </c>
      <c r="J487">
        <f t="shared" si="286"/>
        <v>0</v>
      </c>
      <c r="K487">
        <f t="shared" si="278"/>
        <v>0</v>
      </c>
      <c r="L487">
        <f t="shared" si="279"/>
        <v>0</v>
      </c>
      <c r="M487">
        <f t="shared" si="280"/>
        <v>0</v>
      </c>
      <c r="N487">
        <f t="shared" si="281"/>
        <v>0</v>
      </c>
      <c r="O487">
        <f t="shared" si="282"/>
        <v>0</v>
      </c>
      <c r="P487">
        <f t="shared" si="283"/>
        <v>150000</v>
      </c>
      <c r="Q487">
        <f t="shared" si="284"/>
        <v>1</v>
      </c>
      <c r="R487">
        <f t="shared" si="287"/>
        <v>0</v>
      </c>
      <c r="S487">
        <f t="shared" si="288"/>
        <v>0</v>
      </c>
      <c r="T487">
        <f t="shared" si="289"/>
        <v>0</v>
      </c>
      <c r="U487">
        <f t="shared" si="290"/>
        <v>0</v>
      </c>
      <c r="V487">
        <f t="shared" si="291"/>
        <v>0</v>
      </c>
      <c r="W487">
        <f t="shared" si="292"/>
        <v>0</v>
      </c>
      <c r="X487">
        <f t="shared" si="293"/>
        <v>0</v>
      </c>
      <c r="Y487">
        <f t="shared" si="294"/>
        <v>0</v>
      </c>
      <c r="Z487">
        <f t="shared" si="295"/>
        <v>0</v>
      </c>
      <c r="AA487">
        <f t="shared" si="296"/>
        <v>0</v>
      </c>
      <c r="AB487">
        <f t="shared" si="297"/>
        <v>0</v>
      </c>
      <c r="AC487">
        <f t="shared" si="298"/>
        <v>0</v>
      </c>
      <c r="AD487">
        <f t="shared" si="299"/>
        <v>0</v>
      </c>
      <c r="AE487">
        <f t="shared" si="285"/>
        <v>0</v>
      </c>
      <c r="AF487">
        <f t="shared" si="300"/>
        <v>0</v>
      </c>
      <c r="AG487">
        <f t="shared" si="301"/>
        <v>0</v>
      </c>
      <c r="AH487">
        <f t="shared" si="302"/>
        <v>0</v>
      </c>
      <c r="AI487">
        <f t="shared" si="303"/>
        <v>0</v>
      </c>
      <c r="AJ487">
        <f t="shared" si="304"/>
        <v>150000</v>
      </c>
      <c r="AK487">
        <f t="shared" si="305"/>
        <v>0</v>
      </c>
      <c r="AL487">
        <f t="shared" si="306"/>
        <v>0</v>
      </c>
      <c r="AM487">
        <f t="shared" si="307"/>
        <v>0</v>
      </c>
      <c r="AN487">
        <f t="shared" si="308"/>
        <v>0</v>
      </c>
      <c r="AO487">
        <f t="shared" si="309"/>
        <v>0</v>
      </c>
      <c r="AP487">
        <f t="shared" si="310"/>
        <v>0</v>
      </c>
      <c r="AQ487">
        <f t="shared" si="311"/>
        <v>0</v>
      </c>
      <c r="AR487">
        <f t="shared" si="312"/>
        <v>0</v>
      </c>
      <c r="AS487">
        <f t="shared" si="313"/>
        <v>0</v>
      </c>
      <c r="AT487">
        <f t="shared" si="314"/>
        <v>0</v>
      </c>
      <c r="AU487">
        <f t="shared" si="315"/>
        <v>0</v>
      </c>
      <c r="AV487">
        <f t="shared" si="316"/>
        <v>0</v>
      </c>
      <c r="AW487">
        <f t="shared" si="317"/>
        <v>0</v>
      </c>
      <c r="AX487">
        <f t="shared" si="318"/>
        <v>0</v>
      </c>
      <c r="AY487">
        <f t="shared" si="319"/>
        <v>0</v>
      </c>
    </row>
    <row r="488" spans="2:51">
      <c r="B488" s="1" t="s">
        <v>487</v>
      </c>
      <c r="C488" s="1">
        <v>45000</v>
      </c>
      <c r="D488" s="1" t="s">
        <v>54</v>
      </c>
      <c r="E488" s="1" t="s">
        <v>470</v>
      </c>
      <c r="F488" s="1">
        <v>1</v>
      </c>
      <c r="G488" s="20" t="s">
        <v>994</v>
      </c>
      <c r="H488" s="5" t="s">
        <v>995</v>
      </c>
      <c r="I488" s="5" t="s">
        <v>177</v>
      </c>
      <c r="J488">
        <f t="shared" si="286"/>
        <v>0</v>
      </c>
      <c r="K488">
        <f t="shared" si="278"/>
        <v>0</v>
      </c>
      <c r="L488">
        <f t="shared" si="279"/>
        <v>0</v>
      </c>
      <c r="M488">
        <f t="shared" si="280"/>
        <v>0</v>
      </c>
      <c r="N488">
        <f t="shared" si="281"/>
        <v>0</v>
      </c>
      <c r="O488">
        <f t="shared" si="282"/>
        <v>0</v>
      </c>
      <c r="P488">
        <f t="shared" si="283"/>
        <v>45000</v>
      </c>
      <c r="Q488">
        <f t="shared" si="284"/>
        <v>1</v>
      </c>
      <c r="R488">
        <f t="shared" si="287"/>
        <v>0</v>
      </c>
      <c r="S488">
        <f t="shared" si="288"/>
        <v>0</v>
      </c>
      <c r="T488">
        <f t="shared" si="289"/>
        <v>0</v>
      </c>
      <c r="U488">
        <f t="shared" si="290"/>
        <v>0</v>
      </c>
      <c r="V488">
        <f t="shared" si="291"/>
        <v>0</v>
      </c>
      <c r="W488">
        <f t="shared" si="292"/>
        <v>0</v>
      </c>
      <c r="X488">
        <f t="shared" si="293"/>
        <v>0</v>
      </c>
      <c r="Y488">
        <f t="shared" si="294"/>
        <v>0</v>
      </c>
      <c r="Z488">
        <f t="shared" si="295"/>
        <v>0</v>
      </c>
      <c r="AA488">
        <f t="shared" si="296"/>
        <v>0</v>
      </c>
      <c r="AB488">
        <f t="shared" si="297"/>
        <v>0</v>
      </c>
      <c r="AC488">
        <f t="shared" si="298"/>
        <v>0</v>
      </c>
      <c r="AD488">
        <f t="shared" si="299"/>
        <v>0</v>
      </c>
      <c r="AE488">
        <f t="shared" si="285"/>
        <v>0</v>
      </c>
      <c r="AF488">
        <f t="shared" si="300"/>
        <v>0</v>
      </c>
      <c r="AG488">
        <f t="shared" si="301"/>
        <v>0</v>
      </c>
      <c r="AH488">
        <f t="shared" si="302"/>
        <v>0</v>
      </c>
      <c r="AI488">
        <f t="shared" si="303"/>
        <v>0</v>
      </c>
      <c r="AJ488">
        <f t="shared" si="304"/>
        <v>0</v>
      </c>
      <c r="AK488">
        <f t="shared" si="305"/>
        <v>45000</v>
      </c>
      <c r="AL488">
        <f t="shared" si="306"/>
        <v>0</v>
      </c>
      <c r="AM488">
        <f t="shared" si="307"/>
        <v>0</v>
      </c>
      <c r="AN488">
        <f t="shared" si="308"/>
        <v>0</v>
      </c>
      <c r="AO488">
        <f t="shared" si="309"/>
        <v>0</v>
      </c>
      <c r="AP488">
        <f t="shared" si="310"/>
        <v>0</v>
      </c>
      <c r="AQ488">
        <f t="shared" si="311"/>
        <v>0</v>
      </c>
      <c r="AR488">
        <f t="shared" si="312"/>
        <v>0</v>
      </c>
      <c r="AS488">
        <f t="shared" si="313"/>
        <v>0</v>
      </c>
      <c r="AT488">
        <f t="shared" si="314"/>
        <v>0</v>
      </c>
      <c r="AU488">
        <f t="shared" si="315"/>
        <v>0</v>
      </c>
      <c r="AV488">
        <f t="shared" si="316"/>
        <v>0</v>
      </c>
      <c r="AW488">
        <f t="shared" si="317"/>
        <v>0</v>
      </c>
      <c r="AX488">
        <f t="shared" si="318"/>
        <v>0</v>
      </c>
      <c r="AY488">
        <f t="shared" si="319"/>
        <v>0</v>
      </c>
    </row>
    <row r="489" spans="2:51">
      <c r="B489" s="1" t="s">
        <v>488</v>
      </c>
      <c r="C489" s="1">
        <v>9086</v>
      </c>
      <c r="D489" s="1" t="s">
        <v>489</v>
      </c>
      <c r="E489" s="1" t="s">
        <v>470</v>
      </c>
      <c r="F489" s="1">
        <v>1</v>
      </c>
      <c r="G489" s="21" t="s">
        <v>996</v>
      </c>
      <c r="H489" s="21" t="s">
        <v>997</v>
      </c>
      <c r="I489" s="21" t="s">
        <v>177</v>
      </c>
      <c r="J489">
        <f t="shared" si="286"/>
        <v>0</v>
      </c>
      <c r="K489">
        <f t="shared" si="278"/>
        <v>0</v>
      </c>
      <c r="L489">
        <f t="shared" si="279"/>
        <v>0</v>
      </c>
      <c r="M489">
        <f t="shared" si="280"/>
        <v>0</v>
      </c>
      <c r="N489">
        <f t="shared" si="281"/>
        <v>0</v>
      </c>
      <c r="O489">
        <f t="shared" si="282"/>
        <v>0</v>
      </c>
      <c r="P489">
        <f t="shared" si="283"/>
        <v>9086</v>
      </c>
      <c r="Q489">
        <f t="shared" si="284"/>
        <v>1</v>
      </c>
      <c r="R489">
        <f t="shared" si="287"/>
        <v>0</v>
      </c>
      <c r="S489">
        <f t="shared" si="288"/>
        <v>0</v>
      </c>
      <c r="T489">
        <f t="shared" si="289"/>
        <v>0</v>
      </c>
      <c r="U489">
        <f t="shared" si="290"/>
        <v>0</v>
      </c>
      <c r="V489">
        <f t="shared" si="291"/>
        <v>0</v>
      </c>
      <c r="W489">
        <f t="shared" si="292"/>
        <v>0</v>
      </c>
      <c r="X489">
        <f t="shared" si="293"/>
        <v>0</v>
      </c>
      <c r="Y489">
        <f t="shared" si="294"/>
        <v>0</v>
      </c>
      <c r="Z489">
        <f t="shared" si="295"/>
        <v>0</v>
      </c>
      <c r="AA489">
        <f t="shared" si="296"/>
        <v>0</v>
      </c>
      <c r="AB489">
        <f t="shared" si="297"/>
        <v>0</v>
      </c>
      <c r="AC489">
        <f t="shared" si="298"/>
        <v>0</v>
      </c>
      <c r="AD489">
        <f t="shared" si="299"/>
        <v>0</v>
      </c>
      <c r="AE489">
        <f t="shared" si="285"/>
        <v>0</v>
      </c>
      <c r="AF489">
        <f t="shared" si="300"/>
        <v>0</v>
      </c>
      <c r="AG489">
        <f t="shared" si="301"/>
        <v>0</v>
      </c>
      <c r="AH489">
        <f t="shared" si="302"/>
        <v>0</v>
      </c>
      <c r="AI489">
        <f t="shared" si="303"/>
        <v>0</v>
      </c>
      <c r="AJ489">
        <f t="shared" si="304"/>
        <v>0</v>
      </c>
      <c r="AK489">
        <f t="shared" si="305"/>
        <v>0</v>
      </c>
      <c r="AL489">
        <f t="shared" si="306"/>
        <v>9086</v>
      </c>
      <c r="AM489">
        <f t="shared" si="307"/>
        <v>0</v>
      </c>
      <c r="AN489">
        <f t="shared" si="308"/>
        <v>0</v>
      </c>
      <c r="AO489">
        <f t="shared" si="309"/>
        <v>0</v>
      </c>
      <c r="AP489">
        <f t="shared" si="310"/>
        <v>0</v>
      </c>
      <c r="AQ489">
        <f t="shared" si="311"/>
        <v>0</v>
      </c>
      <c r="AR489">
        <f t="shared" si="312"/>
        <v>0</v>
      </c>
      <c r="AS489">
        <f t="shared" si="313"/>
        <v>0</v>
      </c>
      <c r="AT489">
        <f t="shared" si="314"/>
        <v>0</v>
      </c>
      <c r="AU489">
        <f t="shared" si="315"/>
        <v>0</v>
      </c>
      <c r="AV489">
        <f t="shared" si="316"/>
        <v>0</v>
      </c>
      <c r="AW489">
        <f t="shared" si="317"/>
        <v>0</v>
      </c>
      <c r="AX489">
        <f t="shared" si="318"/>
        <v>0</v>
      </c>
      <c r="AY489">
        <f t="shared" si="319"/>
        <v>0</v>
      </c>
    </row>
    <row r="490" spans="2:51">
      <c r="B490" s="1" t="s">
        <v>490</v>
      </c>
      <c r="C490" s="1">
        <v>44886</v>
      </c>
      <c r="D490" s="1" t="s">
        <v>491</v>
      </c>
      <c r="E490" s="1" t="s">
        <v>470</v>
      </c>
      <c r="F490" s="1">
        <v>1</v>
      </c>
      <c r="G490" s="21" t="s">
        <v>998</v>
      </c>
      <c r="H490" s="21" t="s">
        <v>999</v>
      </c>
      <c r="I490" s="21" t="s">
        <v>794</v>
      </c>
      <c r="J490">
        <f t="shared" si="286"/>
        <v>44886</v>
      </c>
      <c r="K490">
        <f t="shared" si="278"/>
        <v>1</v>
      </c>
      <c r="L490">
        <f t="shared" si="279"/>
        <v>0</v>
      </c>
      <c r="M490">
        <f t="shared" si="280"/>
        <v>0</v>
      </c>
      <c r="N490">
        <f t="shared" si="281"/>
        <v>0</v>
      </c>
      <c r="O490">
        <f t="shared" si="282"/>
        <v>0</v>
      </c>
      <c r="P490">
        <f t="shared" si="283"/>
        <v>0</v>
      </c>
      <c r="Q490">
        <f t="shared" si="284"/>
        <v>0</v>
      </c>
      <c r="R490">
        <f t="shared" si="287"/>
        <v>0</v>
      </c>
      <c r="S490">
        <f t="shared" si="288"/>
        <v>0</v>
      </c>
      <c r="T490">
        <f t="shared" si="289"/>
        <v>0</v>
      </c>
      <c r="U490">
        <f t="shared" si="290"/>
        <v>0</v>
      </c>
      <c r="V490">
        <f t="shared" si="291"/>
        <v>0</v>
      </c>
      <c r="W490">
        <f t="shared" si="292"/>
        <v>0</v>
      </c>
      <c r="X490">
        <f t="shared" si="293"/>
        <v>0</v>
      </c>
      <c r="Y490">
        <f t="shared" si="294"/>
        <v>0</v>
      </c>
      <c r="Z490">
        <f t="shared" si="295"/>
        <v>0</v>
      </c>
      <c r="AA490">
        <f t="shared" si="296"/>
        <v>0</v>
      </c>
      <c r="AB490">
        <f t="shared" si="297"/>
        <v>0</v>
      </c>
      <c r="AC490">
        <f t="shared" si="298"/>
        <v>0</v>
      </c>
      <c r="AD490">
        <f t="shared" si="299"/>
        <v>0</v>
      </c>
      <c r="AE490">
        <f t="shared" si="285"/>
        <v>0</v>
      </c>
      <c r="AF490">
        <f t="shared" si="300"/>
        <v>0</v>
      </c>
      <c r="AG490">
        <f t="shared" si="301"/>
        <v>0</v>
      </c>
      <c r="AH490">
        <f t="shared" si="302"/>
        <v>0</v>
      </c>
      <c r="AI490">
        <f t="shared" si="303"/>
        <v>0</v>
      </c>
      <c r="AJ490">
        <f t="shared" si="304"/>
        <v>0</v>
      </c>
      <c r="AK490">
        <f t="shared" si="305"/>
        <v>0</v>
      </c>
      <c r="AL490">
        <f t="shared" si="306"/>
        <v>0</v>
      </c>
      <c r="AM490">
        <f t="shared" si="307"/>
        <v>44886</v>
      </c>
      <c r="AN490">
        <f t="shared" si="308"/>
        <v>0</v>
      </c>
      <c r="AO490">
        <f t="shared" si="309"/>
        <v>0</v>
      </c>
      <c r="AP490">
        <f t="shared" si="310"/>
        <v>0</v>
      </c>
      <c r="AQ490">
        <f t="shared" si="311"/>
        <v>0</v>
      </c>
      <c r="AR490">
        <f t="shared" si="312"/>
        <v>0</v>
      </c>
      <c r="AS490">
        <f t="shared" si="313"/>
        <v>0</v>
      </c>
      <c r="AT490">
        <f t="shared" si="314"/>
        <v>0</v>
      </c>
      <c r="AU490">
        <f t="shared" si="315"/>
        <v>0</v>
      </c>
      <c r="AV490">
        <f t="shared" si="316"/>
        <v>0</v>
      </c>
      <c r="AW490">
        <f t="shared" si="317"/>
        <v>0</v>
      </c>
      <c r="AX490">
        <f t="shared" si="318"/>
        <v>0</v>
      </c>
      <c r="AY490">
        <f t="shared" si="319"/>
        <v>0</v>
      </c>
    </row>
    <row r="491" spans="2:51">
      <c r="B491" s="1" t="s">
        <v>492</v>
      </c>
      <c r="C491" s="1">
        <v>45000</v>
      </c>
      <c r="D491" s="1" t="s">
        <v>54</v>
      </c>
      <c r="E491" s="1" t="s">
        <v>470</v>
      </c>
      <c r="F491" s="1">
        <v>1</v>
      </c>
      <c r="G491" t="s">
        <v>967</v>
      </c>
      <c r="H491" t="s">
        <v>968</v>
      </c>
      <c r="I491" t="s">
        <v>200</v>
      </c>
      <c r="J491">
        <f t="shared" si="286"/>
        <v>0</v>
      </c>
      <c r="K491">
        <f t="shared" si="278"/>
        <v>0</v>
      </c>
      <c r="L491">
        <f t="shared" si="279"/>
        <v>0</v>
      </c>
      <c r="M491">
        <f t="shared" si="280"/>
        <v>0</v>
      </c>
      <c r="N491">
        <f t="shared" si="281"/>
        <v>45000</v>
      </c>
      <c r="O491">
        <f t="shared" si="282"/>
        <v>1</v>
      </c>
      <c r="P491">
        <f t="shared" si="283"/>
        <v>0</v>
      </c>
      <c r="Q491">
        <f t="shared" si="284"/>
        <v>0</v>
      </c>
      <c r="R491">
        <f t="shared" si="287"/>
        <v>0</v>
      </c>
      <c r="S491">
        <f t="shared" si="288"/>
        <v>0</v>
      </c>
      <c r="T491">
        <f t="shared" si="289"/>
        <v>0</v>
      </c>
      <c r="U491">
        <f t="shared" si="290"/>
        <v>45000</v>
      </c>
      <c r="V491">
        <f t="shared" si="291"/>
        <v>0</v>
      </c>
      <c r="W491">
        <f t="shared" si="292"/>
        <v>0</v>
      </c>
      <c r="X491">
        <f t="shared" si="293"/>
        <v>0</v>
      </c>
      <c r="Y491">
        <f t="shared" si="294"/>
        <v>0</v>
      </c>
      <c r="Z491">
        <f t="shared" si="295"/>
        <v>0</v>
      </c>
      <c r="AA491">
        <f t="shared" si="296"/>
        <v>0</v>
      </c>
      <c r="AB491">
        <f t="shared" si="297"/>
        <v>0</v>
      </c>
      <c r="AC491">
        <f t="shared" si="298"/>
        <v>0</v>
      </c>
      <c r="AD491">
        <f t="shared" si="299"/>
        <v>0</v>
      </c>
      <c r="AE491">
        <f t="shared" si="285"/>
        <v>0</v>
      </c>
      <c r="AF491">
        <f t="shared" si="300"/>
        <v>0</v>
      </c>
      <c r="AG491">
        <f t="shared" si="301"/>
        <v>0</v>
      </c>
      <c r="AH491">
        <f t="shared" si="302"/>
        <v>0</v>
      </c>
      <c r="AI491">
        <f t="shared" si="303"/>
        <v>0</v>
      </c>
      <c r="AJ491">
        <f t="shared" si="304"/>
        <v>0</v>
      </c>
      <c r="AK491">
        <f t="shared" si="305"/>
        <v>0</v>
      </c>
      <c r="AL491">
        <f t="shared" si="306"/>
        <v>0</v>
      </c>
      <c r="AM491">
        <f t="shared" si="307"/>
        <v>0</v>
      </c>
      <c r="AN491">
        <f t="shared" si="308"/>
        <v>0</v>
      </c>
      <c r="AO491">
        <f t="shared" si="309"/>
        <v>0</v>
      </c>
      <c r="AP491">
        <f t="shared" si="310"/>
        <v>0</v>
      </c>
      <c r="AQ491">
        <f t="shared" si="311"/>
        <v>0</v>
      </c>
      <c r="AR491">
        <f t="shared" si="312"/>
        <v>0</v>
      </c>
      <c r="AS491">
        <f t="shared" si="313"/>
        <v>0</v>
      </c>
      <c r="AT491">
        <f t="shared" si="314"/>
        <v>0</v>
      </c>
      <c r="AU491">
        <f t="shared" si="315"/>
        <v>0</v>
      </c>
      <c r="AV491">
        <f t="shared" si="316"/>
        <v>0</v>
      </c>
      <c r="AW491">
        <f t="shared" si="317"/>
        <v>0</v>
      </c>
      <c r="AX491">
        <f t="shared" si="318"/>
        <v>0</v>
      </c>
      <c r="AY491">
        <f t="shared" si="319"/>
        <v>0</v>
      </c>
    </row>
    <row r="492" spans="2:51">
      <c r="B492" s="1" t="s">
        <v>493</v>
      </c>
      <c r="C492" s="1">
        <v>4291</v>
      </c>
      <c r="D492" s="1" t="s">
        <v>494</v>
      </c>
      <c r="E492" s="1" t="s">
        <v>470</v>
      </c>
      <c r="F492" s="1">
        <v>1</v>
      </c>
      <c r="G492" t="s">
        <v>984</v>
      </c>
      <c r="H492" t="s">
        <v>1016</v>
      </c>
      <c r="I492" t="s">
        <v>177</v>
      </c>
      <c r="J492">
        <f t="shared" si="286"/>
        <v>0</v>
      </c>
      <c r="K492">
        <f t="shared" si="278"/>
        <v>0</v>
      </c>
      <c r="L492">
        <f t="shared" si="279"/>
        <v>0</v>
      </c>
      <c r="M492">
        <f t="shared" si="280"/>
        <v>0</v>
      </c>
      <c r="N492">
        <f t="shared" si="281"/>
        <v>0</v>
      </c>
      <c r="O492">
        <f t="shared" si="282"/>
        <v>0</v>
      </c>
      <c r="P492">
        <f t="shared" si="283"/>
        <v>4291</v>
      </c>
      <c r="Q492">
        <f t="shared" si="284"/>
        <v>1</v>
      </c>
      <c r="R492">
        <f t="shared" si="287"/>
        <v>0</v>
      </c>
      <c r="S492">
        <f t="shared" si="288"/>
        <v>0</v>
      </c>
      <c r="T492">
        <f t="shared" si="289"/>
        <v>0</v>
      </c>
      <c r="U492">
        <f t="shared" si="290"/>
        <v>0</v>
      </c>
      <c r="V492">
        <f t="shared" si="291"/>
        <v>0</v>
      </c>
      <c r="W492">
        <f t="shared" si="292"/>
        <v>0</v>
      </c>
      <c r="X492">
        <f t="shared" si="293"/>
        <v>0</v>
      </c>
      <c r="Y492">
        <f t="shared" si="294"/>
        <v>0</v>
      </c>
      <c r="Z492">
        <f t="shared" si="295"/>
        <v>0</v>
      </c>
      <c r="AA492">
        <f t="shared" si="296"/>
        <v>0</v>
      </c>
      <c r="AB492">
        <f t="shared" si="297"/>
        <v>0</v>
      </c>
      <c r="AC492">
        <f t="shared" si="298"/>
        <v>0</v>
      </c>
      <c r="AD492">
        <f t="shared" si="299"/>
        <v>0</v>
      </c>
      <c r="AE492">
        <f t="shared" si="285"/>
        <v>0</v>
      </c>
      <c r="AF492">
        <f t="shared" si="300"/>
        <v>0</v>
      </c>
      <c r="AG492">
        <f t="shared" si="301"/>
        <v>0</v>
      </c>
      <c r="AH492">
        <f t="shared" si="302"/>
        <v>0</v>
      </c>
      <c r="AI492">
        <f t="shared" si="303"/>
        <v>0</v>
      </c>
      <c r="AJ492">
        <f t="shared" si="304"/>
        <v>4291</v>
      </c>
      <c r="AK492">
        <f t="shared" si="305"/>
        <v>0</v>
      </c>
      <c r="AL492">
        <f t="shared" si="306"/>
        <v>0</v>
      </c>
      <c r="AM492">
        <f t="shared" si="307"/>
        <v>0</v>
      </c>
      <c r="AN492">
        <f t="shared" si="308"/>
        <v>0</v>
      </c>
      <c r="AO492">
        <f t="shared" si="309"/>
        <v>0</v>
      </c>
      <c r="AP492">
        <f t="shared" si="310"/>
        <v>0</v>
      </c>
      <c r="AQ492">
        <f t="shared" si="311"/>
        <v>0</v>
      </c>
      <c r="AR492">
        <f t="shared" si="312"/>
        <v>0</v>
      </c>
      <c r="AS492">
        <f t="shared" si="313"/>
        <v>0</v>
      </c>
      <c r="AT492">
        <f t="shared" si="314"/>
        <v>0</v>
      </c>
      <c r="AU492">
        <f t="shared" si="315"/>
        <v>0</v>
      </c>
      <c r="AV492">
        <f t="shared" si="316"/>
        <v>0</v>
      </c>
      <c r="AW492">
        <f t="shared" si="317"/>
        <v>0</v>
      </c>
      <c r="AX492">
        <f t="shared" si="318"/>
        <v>0</v>
      </c>
      <c r="AY492">
        <f t="shared" si="319"/>
        <v>0</v>
      </c>
    </row>
    <row r="493" spans="2:51">
      <c r="B493" s="1" t="s">
        <v>495</v>
      </c>
      <c r="C493" s="1">
        <v>66000</v>
      </c>
      <c r="D493" s="1" t="s">
        <v>496</v>
      </c>
      <c r="E493" s="1" t="s">
        <v>470</v>
      </c>
      <c r="F493" s="1">
        <v>1</v>
      </c>
      <c r="G493" t="s">
        <v>967</v>
      </c>
      <c r="H493" t="s">
        <v>968</v>
      </c>
      <c r="I493" t="s">
        <v>200</v>
      </c>
      <c r="J493">
        <f t="shared" si="286"/>
        <v>0</v>
      </c>
      <c r="K493">
        <f t="shared" si="278"/>
        <v>0</v>
      </c>
      <c r="L493">
        <f t="shared" si="279"/>
        <v>0</v>
      </c>
      <c r="M493">
        <f t="shared" si="280"/>
        <v>0</v>
      </c>
      <c r="N493">
        <f t="shared" si="281"/>
        <v>66000</v>
      </c>
      <c r="O493">
        <f t="shared" si="282"/>
        <v>1</v>
      </c>
      <c r="P493">
        <f t="shared" si="283"/>
        <v>0</v>
      </c>
      <c r="Q493">
        <f t="shared" si="284"/>
        <v>0</v>
      </c>
      <c r="R493">
        <f t="shared" si="287"/>
        <v>0</v>
      </c>
      <c r="S493">
        <f t="shared" si="288"/>
        <v>0</v>
      </c>
      <c r="T493">
        <f t="shared" si="289"/>
        <v>0</v>
      </c>
      <c r="U493">
        <f t="shared" si="290"/>
        <v>66000</v>
      </c>
      <c r="V493">
        <f t="shared" si="291"/>
        <v>0</v>
      </c>
      <c r="W493">
        <f t="shared" si="292"/>
        <v>0</v>
      </c>
      <c r="X493">
        <f t="shared" si="293"/>
        <v>0</v>
      </c>
      <c r="Y493">
        <f t="shared" si="294"/>
        <v>0</v>
      </c>
      <c r="Z493">
        <f t="shared" si="295"/>
        <v>0</v>
      </c>
      <c r="AA493">
        <f t="shared" si="296"/>
        <v>0</v>
      </c>
      <c r="AB493">
        <f t="shared" si="297"/>
        <v>0</v>
      </c>
      <c r="AC493">
        <f t="shared" si="298"/>
        <v>0</v>
      </c>
      <c r="AD493">
        <f t="shared" si="299"/>
        <v>0</v>
      </c>
      <c r="AE493">
        <f t="shared" si="285"/>
        <v>0</v>
      </c>
      <c r="AF493">
        <f t="shared" si="300"/>
        <v>0</v>
      </c>
      <c r="AG493">
        <f t="shared" si="301"/>
        <v>0</v>
      </c>
      <c r="AH493">
        <f t="shared" si="302"/>
        <v>0</v>
      </c>
      <c r="AI493">
        <f t="shared" si="303"/>
        <v>0</v>
      </c>
      <c r="AJ493">
        <f t="shared" si="304"/>
        <v>0</v>
      </c>
      <c r="AK493">
        <f t="shared" si="305"/>
        <v>0</v>
      </c>
      <c r="AL493">
        <f t="shared" si="306"/>
        <v>0</v>
      </c>
      <c r="AM493">
        <f t="shared" si="307"/>
        <v>0</v>
      </c>
      <c r="AN493">
        <f t="shared" si="308"/>
        <v>0</v>
      </c>
      <c r="AO493">
        <f t="shared" si="309"/>
        <v>0</v>
      </c>
      <c r="AP493">
        <f t="shared" si="310"/>
        <v>0</v>
      </c>
      <c r="AQ493">
        <f t="shared" si="311"/>
        <v>0</v>
      </c>
      <c r="AR493">
        <f t="shared" si="312"/>
        <v>0</v>
      </c>
      <c r="AS493">
        <f t="shared" si="313"/>
        <v>0</v>
      </c>
      <c r="AT493">
        <f t="shared" si="314"/>
        <v>0</v>
      </c>
      <c r="AU493">
        <f t="shared" si="315"/>
        <v>0</v>
      </c>
      <c r="AV493">
        <f t="shared" si="316"/>
        <v>0</v>
      </c>
      <c r="AW493">
        <f t="shared" si="317"/>
        <v>0</v>
      </c>
      <c r="AX493">
        <f t="shared" si="318"/>
        <v>0</v>
      </c>
      <c r="AY493">
        <f t="shared" si="319"/>
        <v>0</v>
      </c>
    </row>
    <row r="494" spans="2:51">
      <c r="B494" s="1" t="s">
        <v>497</v>
      </c>
      <c r="C494" s="1">
        <v>55000</v>
      </c>
      <c r="D494" s="1" t="s">
        <v>498</v>
      </c>
      <c r="E494" s="1" t="s">
        <v>470</v>
      </c>
      <c r="F494" s="1">
        <v>1</v>
      </c>
      <c r="G494" s="4" t="s">
        <v>1000</v>
      </c>
      <c r="H494" s="4" t="s">
        <v>1001</v>
      </c>
      <c r="I494" s="4" t="s">
        <v>177</v>
      </c>
      <c r="J494">
        <f t="shared" si="286"/>
        <v>0</v>
      </c>
      <c r="K494">
        <f t="shared" si="278"/>
        <v>0</v>
      </c>
      <c r="L494">
        <f t="shared" si="279"/>
        <v>0</v>
      </c>
      <c r="M494">
        <f t="shared" si="280"/>
        <v>0</v>
      </c>
      <c r="N494">
        <f t="shared" si="281"/>
        <v>0</v>
      </c>
      <c r="O494">
        <f t="shared" si="282"/>
        <v>0</v>
      </c>
      <c r="P494">
        <f t="shared" si="283"/>
        <v>55000</v>
      </c>
      <c r="Q494">
        <f t="shared" si="284"/>
        <v>1</v>
      </c>
      <c r="R494">
        <f t="shared" si="287"/>
        <v>0</v>
      </c>
      <c r="S494">
        <f t="shared" si="288"/>
        <v>0</v>
      </c>
      <c r="T494">
        <f t="shared" si="289"/>
        <v>0</v>
      </c>
      <c r="U494">
        <f t="shared" si="290"/>
        <v>0</v>
      </c>
      <c r="V494">
        <f t="shared" si="291"/>
        <v>0</v>
      </c>
      <c r="W494">
        <f t="shared" si="292"/>
        <v>0</v>
      </c>
      <c r="X494">
        <f t="shared" si="293"/>
        <v>0</v>
      </c>
      <c r="Y494">
        <f t="shared" si="294"/>
        <v>0</v>
      </c>
      <c r="Z494">
        <f t="shared" si="295"/>
        <v>0</v>
      </c>
      <c r="AA494">
        <f t="shared" si="296"/>
        <v>0</v>
      </c>
      <c r="AB494">
        <f t="shared" si="297"/>
        <v>0</v>
      </c>
      <c r="AC494">
        <f t="shared" si="298"/>
        <v>0</v>
      </c>
      <c r="AD494">
        <f t="shared" si="299"/>
        <v>0</v>
      </c>
      <c r="AE494">
        <f t="shared" si="285"/>
        <v>0</v>
      </c>
      <c r="AF494">
        <f t="shared" si="300"/>
        <v>0</v>
      </c>
      <c r="AG494">
        <f t="shared" si="301"/>
        <v>0</v>
      </c>
      <c r="AH494">
        <f t="shared" si="302"/>
        <v>0</v>
      </c>
      <c r="AI494">
        <f t="shared" si="303"/>
        <v>0</v>
      </c>
      <c r="AJ494">
        <f t="shared" si="304"/>
        <v>0</v>
      </c>
      <c r="AK494">
        <f t="shared" si="305"/>
        <v>0</v>
      </c>
      <c r="AL494">
        <f t="shared" si="306"/>
        <v>0</v>
      </c>
      <c r="AM494">
        <f t="shared" si="307"/>
        <v>0</v>
      </c>
      <c r="AN494">
        <f t="shared" si="308"/>
        <v>55000</v>
      </c>
      <c r="AO494">
        <f t="shared" si="309"/>
        <v>0</v>
      </c>
      <c r="AP494">
        <f t="shared" si="310"/>
        <v>0</v>
      </c>
      <c r="AQ494">
        <f t="shared" si="311"/>
        <v>0</v>
      </c>
      <c r="AR494">
        <f t="shared" si="312"/>
        <v>0</v>
      </c>
      <c r="AS494">
        <f t="shared" si="313"/>
        <v>0</v>
      </c>
      <c r="AT494">
        <f t="shared" si="314"/>
        <v>0</v>
      </c>
      <c r="AU494">
        <f t="shared" si="315"/>
        <v>0</v>
      </c>
      <c r="AV494">
        <f t="shared" si="316"/>
        <v>0</v>
      </c>
      <c r="AW494">
        <f t="shared" si="317"/>
        <v>0</v>
      </c>
      <c r="AX494">
        <f t="shared" si="318"/>
        <v>0</v>
      </c>
      <c r="AY494">
        <f t="shared" si="319"/>
        <v>0</v>
      </c>
    </row>
    <row r="495" spans="2:51">
      <c r="B495" s="1" t="s">
        <v>499</v>
      </c>
      <c r="C495" s="1">
        <v>14000</v>
      </c>
      <c r="D495" s="1" t="s">
        <v>500</v>
      </c>
      <c r="E495" s="1" t="s">
        <v>470</v>
      </c>
      <c r="F495" s="1">
        <v>1</v>
      </c>
      <c r="G495" s="4" t="s">
        <v>1000</v>
      </c>
      <c r="H495" s="4" t="s">
        <v>1001</v>
      </c>
      <c r="I495" s="4" t="s">
        <v>177</v>
      </c>
      <c r="J495">
        <f t="shared" si="286"/>
        <v>0</v>
      </c>
      <c r="K495">
        <f t="shared" si="278"/>
        <v>0</v>
      </c>
      <c r="L495">
        <f t="shared" si="279"/>
        <v>0</v>
      </c>
      <c r="M495">
        <f t="shared" si="280"/>
        <v>0</v>
      </c>
      <c r="N495">
        <f t="shared" si="281"/>
        <v>0</v>
      </c>
      <c r="O495">
        <f t="shared" si="282"/>
        <v>0</v>
      </c>
      <c r="P495">
        <f t="shared" si="283"/>
        <v>14000</v>
      </c>
      <c r="Q495">
        <f t="shared" si="284"/>
        <v>1</v>
      </c>
      <c r="R495">
        <f t="shared" si="287"/>
        <v>0</v>
      </c>
      <c r="S495">
        <f t="shared" si="288"/>
        <v>0</v>
      </c>
      <c r="T495">
        <f t="shared" si="289"/>
        <v>0</v>
      </c>
      <c r="U495">
        <f t="shared" si="290"/>
        <v>0</v>
      </c>
      <c r="V495">
        <f t="shared" si="291"/>
        <v>0</v>
      </c>
      <c r="W495">
        <f t="shared" si="292"/>
        <v>0</v>
      </c>
      <c r="X495">
        <f t="shared" si="293"/>
        <v>0</v>
      </c>
      <c r="Y495">
        <f t="shared" si="294"/>
        <v>0</v>
      </c>
      <c r="Z495">
        <f t="shared" si="295"/>
        <v>0</v>
      </c>
      <c r="AA495">
        <f t="shared" si="296"/>
        <v>0</v>
      </c>
      <c r="AB495">
        <f t="shared" si="297"/>
        <v>0</v>
      </c>
      <c r="AC495">
        <f t="shared" si="298"/>
        <v>0</v>
      </c>
      <c r="AD495">
        <f t="shared" si="299"/>
        <v>0</v>
      </c>
      <c r="AE495">
        <f t="shared" si="285"/>
        <v>0</v>
      </c>
      <c r="AF495">
        <f t="shared" si="300"/>
        <v>0</v>
      </c>
      <c r="AG495">
        <f t="shared" si="301"/>
        <v>0</v>
      </c>
      <c r="AH495">
        <f t="shared" si="302"/>
        <v>0</v>
      </c>
      <c r="AI495">
        <f t="shared" si="303"/>
        <v>0</v>
      </c>
      <c r="AJ495">
        <f t="shared" si="304"/>
        <v>0</v>
      </c>
      <c r="AK495">
        <f t="shared" si="305"/>
        <v>0</v>
      </c>
      <c r="AL495">
        <f t="shared" si="306"/>
        <v>0</v>
      </c>
      <c r="AM495">
        <f t="shared" si="307"/>
        <v>0</v>
      </c>
      <c r="AN495">
        <f t="shared" si="308"/>
        <v>14000</v>
      </c>
      <c r="AO495">
        <f t="shared" si="309"/>
        <v>0</v>
      </c>
      <c r="AP495">
        <f t="shared" si="310"/>
        <v>0</v>
      </c>
      <c r="AQ495">
        <f t="shared" si="311"/>
        <v>0</v>
      </c>
      <c r="AR495">
        <f t="shared" si="312"/>
        <v>0</v>
      </c>
      <c r="AS495">
        <f t="shared" si="313"/>
        <v>0</v>
      </c>
      <c r="AT495">
        <f t="shared" si="314"/>
        <v>0</v>
      </c>
      <c r="AU495">
        <f t="shared" si="315"/>
        <v>0</v>
      </c>
      <c r="AV495">
        <f t="shared" si="316"/>
        <v>0</v>
      </c>
      <c r="AW495">
        <f t="shared" si="317"/>
        <v>0</v>
      </c>
      <c r="AX495">
        <f t="shared" si="318"/>
        <v>0</v>
      </c>
      <c r="AY495">
        <f t="shared" si="319"/>
        <v>0</v>
      </c>
    </row>
    <row r="496" spans="2:51">
      <c r="B496" s="1" t="s">
        <v>501</v>
      </c>
      <c r="C496" s="1">
        <v>29800</v>
      </c>
      <c r="D496" s="1" t="s">
        <v>502</v>
      </c>
      <c r="E496" s="1" t="s">
        <v>470</v>
      </c>
      <c r="F496" s="1">
        <v>1</v>
      </c>
      <c r="G496" s="4" t="s">
        <v>1002</v>
      </c>
      <c r="H496" s="4" t="s">
        <v>1003</v>
      </c>
      <c r="I496" s="4" t="s">
        <v>177</v>
      </c>
      <c r="J496">
        <f t="shared" si="286"/>
        <v>0</v>
      </c>
      <c r="K496">
        <f t="shared" si="278"/>
        <v>0</v>
      </c>
      <c r="L496">
        <f t="shared" si="279"/>
        <v>0</v>
      </c>
      <c r="M496">
        <f t="shared" si="280"/>
        <v>0</v>
      </c>
      <c r="N496">
        <f t="shared" si="281"/>
        <v>0</v>
      </c>
      <c r="O496">
        <f t="shared" si="282"/>
        <v>0</v>
      </c>
      <c r="P496">
        <f t="shared" si="283"/>
        <v>29800</v>
      </c>
      <c r="Q496">
        <f t="shared" si="284"/>
        <v>1</v>
      </c>
      <c r="R496">
        <f t="shared" si="287"/>
        <v>0</v>
      </c>
      <c r="S496">
        <f t="shared" si="288"/>
        <v>0</v>
      </c>
      <c r="T496">
        <f t="shared" si="289"/>
        <v>0</v>
      </c>
      <c r="U496">
        <f t="shared" si="290"/>
        <v>0</v>
      </c>
      <c r="V496">
        <f t="shared" si="291"/>
        <v>0</v>
      </c>
      <c r="W496">
        <f t="shared" si="292"/>
        <v>0</v>
      </c>
      <c r="X496">
        <f t="shared" si="293"/>
        <v>0</v>
      </c>
      <c r="Y496">
        <f t="shared" si="294"/>
        <v>0</v>
      </c>
      <c r="Z496">
        <f t="shared" si="295"/>
        <v>0</v>
      </c>
      <c r="AA496">
        <f t="shared" si="296"/>
        <v>0</v>
      </c>
      <c r="AB496">
        <f t="shared" si="297"/>
        <v>0</v>
      </c>
      <c r="AC496">
        <f t="shared" si="298"/>
        <v>0</v>
      </c>
      <c r="AD496">
        <f t="shared" si="299"/>
        <v>0</v>
      </c>
      <c r="AE496">
        <f t="shared" si="285"/>
        <v>0</v>
      </c>
      <c r="AF496">
        <f t="shared" si="300"/>
        <v>0</v>
      </c>
      <c r="AG496">
        <f t="shared" si="301"/>
        <v>0</v>
      </c>
      <c r="AH496">
        <f t="shared" si="302"/>
        <v>0</v>
      </c>
      <c r="AI496">
        <f t="shared" si="303"/>
        <v>0</v>
      </c>
      <c r="AJ496">
        <f t="shared" si="304"/>
        <v>0</v>
      </c>
      <c r="AK496">
        <f t="shared" si="305"/>
        <v>0</v>
      </c>
      <c r="AL496">
        <f t="shared" si="306"/>
        <v>0</v>
      </c>
      <c r="AM496">
        <f t="shared" si="307"/>
        <v>0</v>
      </c>
      <c r="AN496">
        <f t="shared" si="308"/>
        <v>0</v>
      </c>
      <c r="AO496">
        <f t="shared" si="309"/>
        <v>29800</v>
      </c>
      <c r="AP496">
        <f t="shared" si="310"/>
        <v>0</v>
      </c>
      <c r="AQ496">
        <f t="shared" si="311"/>
        <v>0</v>
      </c>
      <c r="AR496">
        <f t="shared" si="312"/>
        <v>0</v>
      </c>
      <c r="AS496">
        <f t="shared" si="313"/>
        <v>0</v>
      </c>
      <c r="AT496">
        <f t="shared" si="314"/>
        <v>0</v>
      </c>
      <c r="AU496">
        <f t="shared" si="315"/>
        <v>0</v>
      </c>
      <c r="AV496">
        <f t="shared" si="316"/>
        <v>0</v>
      </c>
      <c r="AW496">
        <f t="shared" si="317"/>
        <v>0</v>
      </c>
      <c r="AX496">
        <f t="shared" si="318"/>
        <v>0</v>
      </c>
      <c r="AY496">
        <f t="shared" si="319"/>
        <v>0</v>
      </c>
    </row>
    <row r="497" spans="2:51">
      <c r="B497" s="1" t="s">
        <v>503</v>
      </c>
      <c r="C497" s="1">
        <v>106000</v>
      </c>
      <c r="D497" s="1" t="s">
        <v>504</v>
      </c>
      <c r="E497" s="1" t="s">
        <v>470</v>
      </c>
      <c r="F497" s="1">
        <v>1</v>
      </c>
      <c r="G497" s="5" t="s">
        <v>1004</v>
      </c>
      <c r="H497" s="6" t="s">
        <v>1005</v>
      </c>
      <c r="I497" s="6" t="s">
        <v>177</v>
      </c>
      <c r="J497">
        <f t="shared" si="286"/>
        <v>0</v>
      </c>
      <c r="K497">
        <f t="shared" si="278"/>
        <v>0</v>
      </c>
      <c r="L497">
        <f t="shared" si="279"/>
        <v>0</v>
      </c>
      <c r="M497">
        <f t="shared" si="280"/>
        <v>0</v>
      </c>
      <c r="N497">
        <f t="shared" si="281"/>
        <v>0</v>
      </c>
      <c r="O497">
        <f t="shared" si="282"/>
        <v>0</v>
      </c>
      <c r="P497">
        <f t="shared" si="283"/>
        <v>106000</v>
      </c>
      <c r="Q497">
        <f t="shared" si="284"/>
        <v>1</v>
      </c>
      <c r="R497">
        <f t="shared" si="287"/>
        <v>0</v>
      </c>
      <c r="S497">
        <f t="shared" si="288"/>
        <v>0</v>
      </c>
      <c r="T497">
        <f t="shared" si="289"/>
        <v>0</v>
      </c>
      <c r="U497">
        <f t="shared" si="290"/>
        <v>0</v>
      </c>
      <c r="V497">
        <f t="shared" si="291"/>
        <v>0</v>
      </c>
      <c r="W497">
        <f t="shared" si="292"/>
        <v>0</v>
      </c>
      <c r="X497">
        <f t="shared" si="293"/>
        <v>0</v>
      </c>
      <c r="Y497">
        <f t="shared" si="294"/>
        <v>0</v>
      </c>
      <c r="Z497">
        <f t="shared" si="295"/>
        <v>0</v>
      </c>
      <c r="AA497">
        <f t="shared" si="296"/>
        <v>0</v>
      </c>
      <c r="AB497">
        <f t="shared" si="297"/>
        <v>0</v>
      </c>
      <c r="AC497">
        <f t="shared" si="298"/>
        <v>0</v>
      </c>
      <c r="AD497">
        <f t="shared" si="299"/>
        <v>0</v>
      </c>
      <c r="AE497">
        <f t="shared" si="285"/>
        <v>0</v>
      </c>
      <c r="AF497">
        <f t="shared" si="300"/>
        <v>0</v>
      </c>
      <c r="AG497">
        <f t="shared" si="301"/>
        <v>0</v>
      </c>
      <c r="AH497">
        <f t="shared" si="302"/>
        <v>0</v>
      </c>
      <c r="AI497">
        <f t="shared" si="303"/>
        <v>0</v>
      </c>
      <c r="AJ497">
        <f t="shared" si="304"/>
        <v>0</v>
      </c>
      <c r="AK497">
        <f t="shared" si="305"/>
        <v>0</v>
      </c>
      <c r="AL497">
        <f t="shared" si="306"/>
        <v>0</v>
      </c>
      <c r="AM497">
        <f t="shared" si="307"/>
        <v>0</v>
      </c>
      <c r="AN497">
        <f t="shared" si="308"/>
        <v>0</v>
      </c>
      <c r="AO497">
        <f t="shared" si="309"/>
        <v>0</v>
      </c>
      <c r="AP497">
        <f t="shared" si="310"/>
        <v>106000</v>
      </c>
      <c r="AQ497">
        <f t="shared" si="311"/>
        <v>0</v>
      </c>
      <c r="AR497">
        <f t="shared" si="312"/>
        <v>0</v>
      </c>
      <c r="AS497">
        <f t="shared" si="313"/>
        <v>0</v>
      </c>
      <c r="AT497">
        <f t="shared" si="314"/>
        <v>0</v>
      </c>
      <c r="AU497">
        <f t="shared" si="315"/>
        <v>0</v>
      </c>
      <c r="AV497">
        <f t="shared" si="316"/>
        <v>0</v>
      </c>
      <c r="AW497">
        <f t="shared" si="317"/>
        <v>0</v>
      </c>
      <c r="AX497">
        <f t="shared" si="318"/>
        <v>0</v>
      </c>
      <c r="AY497">
        <f t="shared" si="319"/>
        <v>0</v>
      </c>
    </row>
    <row r="498" spans="2:51">
      <c r="B498" s="1" t="s">
        <v>503</v>
      </c>
      <c r="C498" s="3">
        <v>213675</v>
      </c>
      <c r="D498" s="3">
        <v>213675</v>
      </c>
      <c r="E498" s="1" t="s">
        <v>470</v>
      </c>
      <c r="F498" s="1">
        <v>1</v>
      </c>
      <c r="G498" s="5" t="s">
        <v>1004</v>
      </c>
      <c r="H498" s="6" t="s">
        <v>1005</v>
      </c>
      <c r="I498" s="6" t="s">
        <v>177</v>
      </c>
      <c r="J498">
        <f t="shared" si="286"/>
        <v>0</v>
      </c>
      <c r="K498">
        <f t="shared" si="278"/>
        <v>0</v>
      </c>
      <c r="L498">
        <f t="shared" si="279"/>
        <v>0</v>
      </c>
      <c r="M498">
        <f t="shared" si="280"/>
        <v>0</v>
      </c>
      <c r="N498">
        <f t="shared" si="281"/>
        <v>0</v>
      </c>
      <c r="O498">
        <f t="shared" si="282"/>
        <v>0</v>
      </c>
      <c r="P498">
        <f t="shared" si="283"/>
        <v>213675</v>
      </c>
      <c r="Q498">
        <f t="shared" si="284"/>
        <v>1</v>
      </c>
      <c r="R498">
        <f t="shared" si="287"/>
        <v>0</v>
      </c>
      <c r="S498">
        <f t="shared" si="288"/>
        <v>0</v>
      </c>
      <c r="T498">
        <f t="shared" si="289"/>
        <v>0</v>
      </c>
      <c r="U498">
        <f t="shared" si="290"/>
        <v>0</v>
      </c>
      <c r="V498">
        <f t="shared" si="291"/>
        <v>0</v>
      </c>
      <c r="W498">
        <f t="shared" si="292"/>
        <v>0</v>
      </c>
      <c r="X498">
        <f t="shared" si="293"/>
        <v>0</v>
      </c>
      <c r="Y498">
        <f t="shared" si="294"/>
        <v>0</v>
      </c>
      <c r="Z498">
        <f t="shared" si="295"/>
        <v>0</v>
      </c>
      <c r="AA498">
        <f t="shared" si="296"/>
        <v>0</v>
      </c>
      <c r="AB498">
        <f t="shared" si="297"/>
        <v>0</v>
      </c>
      <c r="AC498">
        <f t="shared" si="298"/>
        <v>0</v>
      </c>
      <c r="AD498">
        <f t="shared" si="299"/>
        <v>0</v>
      </c>
      <c r="AE498">
        <f t="shared" si="285"/>
        <v>0</v>
      </c>
      <c r="AF498">
        <f t="shared" si="300"/>
        <v>0</v>
      </c>
      <c r="AG498">
        <f t="shared" si="301"/>
        <v>0</v>
      </c>
      <c r="AH498">
        <f t="shared" si="302"/>
        <v>0</v>
      </c>
      <c r="AI498">
        <f t="shared" si="303"/>
        <v>0</v>
      </c>
      <c r="AJ498">
        <f t="shared" si="304"/>
        <v>0</v>
      </c>
      <c r="AK498">
        <f t="shared" si="305"/>
        <v>0</v>
      </c>
      <c r="AL498">
        <f t="shared" si="306"/>
        <v>0</v>
      </c>
      <c r="AM498">
        <f t="shared" si="307"/>
        <v>0</v>
      </c>
      <c r="AN498">
        <f t="shared" si="308"/>
        <v>0</v>
      </c>
      <c r="AO498">
        <f t="shared" si="309"/>
        <v>0</v>
      </c>
      <c r="AP498">
        <f t="shared" si="310"/>
        <v>213675</v>
      </c>
      <c r="AQ498">
        <f t="shared" si="311"/>
        <v>0</v>
      </c>
      <c r="AR498">
        <f t="shared" si="312"/>
        <v>0</v>
      </c>
      <c r="AS498">
        <f t="shared" si="313"/>
        <v>0</v>
      </c>
      <c r="AT498">
        <f t="shared" si="314"/>
        <v>0</v>
      </c>
      <c r="AU498">
        <f t="shared" si="315"/>
        <v>0</v>
      </c>
      <c r="AV498">
        <f t="shared" si="316"/>
        <v>0</v>
      </c>
      <c r="AW498">
        <f t="shared" si="317"/>
        <v>0</v>
      </c>
      <c r="AX498">
        <f t="shared" si="318"/>
        <v>0</v>
      </c>
      <c r="AY498">
        <f t="shared" si="319"/>
        <v>0</v>
      </c>
    </row>
    <row r="499" spans="2:51">
      <c r="B499" s="1" t="s">
        <v>505</v>
      </c>
      <c r="C499" s="1">
        <v>38500</v>
      </c>
      <c r="D499" s="1" t="s">
        <v>506</v>
      </c>
      <c r="E499" s="1" t="s">
        <v>470</v>
      </c>
      <c r="F499" s="1">
        <v>1</v>
      </c>
      <c r="G499" s="5" t="s">
        <v>1006</v>
      </c>
      <c r="H499" s="6" t="s">
        <v>1007</v>
      </c>
      <c r="I499" s="6" t="s">
        <v>794</v>
      </c>
      <c r="J499">
        <f t="shared" si="286"/>
        <v>38500</v>
      </c>
      <c r="K499">
        <f t="shared" si="278"/>
        <v>1</v>
      </c>
      <c r="L499">
        <f t="shared" si="279"/>
        <v>0</v>
      </c>
      <c r="M499">
        <f t="shared" si="280"/>
        <v>0</v>
      </c>
      <c r="N499">
        <f t="shared" si="281"/>
        <v>0</v>
      </c>
      <c r="O499">
        <f t="shared" si="282"/>
        <v>0</v>
      </c>
      <c r="P499">
        <f t="shared" si="283"/>
        <v>0</v>
      </c>
      <c r="Q499">
        <f t="shared" si="284"/>
        <v>0</v>
      </c>
      <c r="R499">
        <f t="shared" si="287"/>
        <v>0</v>
      </c>
      <c r="S499">
        <f t="shared" si="288"/>
        <v>0</v>
      </c>
      <c r="T499">
        <f t="shared" si="289"/>
        <v>0</v>
      </c>
      <c r="U499">
        <f t="shared" si="290"/>
        <v>0</v>
      </c>
      <c r="V499">
        <f t="shared" si="291"/>
        <v>0</v>
      </c>
      <c r="W499">
        <f t="shared" si="292"/>
        <v>0</v>
      </c>
      <c r="X499">
        <f t="shared" si="293"/>
        <v>0</v>
      </c>
      <c r="Y499">
        <f t="shared" si="294"/>
        <v>0</v>
      </c>
      <c r="Z499">
        <f t="shared" si="295"/>
        <v>0</v>
      </c>
      <c r="AA499">
        <f t="shared" si="296"/>
        <v>0</v>
      </c>
      <c r="AB499">
        <f t="shared" si="297"/>
        <v>0</v>
      </c>
      <c r="AC499">
        <f t="shared" si="298"/>
        <v>0</v>
      </c>
      <c r="AD499">
        <f t="shared" si="299"/>
        <v>0</v>
      </c>
      <c r="AE499">
        <f t="shared" si="285"/>
        <v>0</v>
      </c>
      <c r="AF499">
        <f t="shared" si="300"/>
        <v>0</v>
      </c>
      <c r="AG499">
        <f t="shared" si="301"/>
        <v>0</v>
      </c>
      <c r="AH499">
        <f t="shared" si="302"/>
        <v>0</v>
      </c>
      <c r="AI499">
        <f t="shared" si="303"/>
        <v>0</v>
      </c>
      <c r="AJ499">
        <f t="shared" si="304"/>
        <v>0</v>
      </c>
      <c r="AK499">
        <f t="shared" si="305"/>
        <v>0</v>
      </c>
      <c r="AL499">
        <f t="shared" si="306"/>
        <v>0</v>
      </c>
      <c r="AM499">
        <f t="shared" si="307"/>
        <v>0</v>
      </c>
      <c r="AN499">
        <f t="shared" si="308"/>
        <v>0</v>
      </c>
      <c r="AO499">
        <f t="shared" si="309"/>
        <v>0</v>
      </c>
      <c r="AP499">
        <f t="shared" si="310"/>
        <v>0</v>
      </c>
      <c r="AQ499">
        <f t="shared" si="311"/>
        <v>38500</v>
      </c>
      <c r="AR499">
        <f t="shared" si="312"/>
        <v>0</v>
      </c>
      <c r="AS499">
        <f t="shared" si="313"/>
        <v>0</v>
      </c>
      <c r="AT499">
        <f t="shared" si="314"/>
        <v>0</v>
      </c>
      <c r="AU499">
        <f t="shared" si="315"/>
        <v>0</v>
      </c>
      <c r="AV499">
        <f t="shared" si="316"/>
        <v>0</v>
      </c>
      <c r="AW499">
        <f t="shared" si="317"/>
        <v>0</v>
      </c>
      <c r="AX499">
        <f t="shared" si="318"/>
        <v>0</v>
      </c>
      <c r="AY499">
        <f t="shared" si="319"/>
        <v>0</v>
      </c>
    </row>
    <row r="500" spans="2:51">
      <c r="B500" s="1" t="s">
        <v>507</v>
      </c>
      <c r="C500" s="1">
        <v>24182</v>
      </c>
      <c r="D500" s="1" t="s">
        <v>508</v>
      </c>
      <c r="E500" s="1" t="s">
        <v>470</v>
      </c>
      <c r="F500" s="1">
        <v>1</v>
      </c>
      <c r="G500" s="4" t="s">
        <v>783</v>
      </c>
      <c r="H500" s="6" t="s">
        <v>986</v>
      </c>
      <c r="I500" s="5" t="s">
        <v>177</v>
      </c>
      <c r="J500">
        <f t="shared" si="286"/>
        <v>0</v>
      </c>
      <c r="K500">
        <f t="shared" si="278"/>
        <v>0</v>
      </c>
      <c r="L500">
        <f t="shared" si="279"/>
        <v>0</v>
      </c>
      <c r="M500">
        <f t="shared" si="280"/>
        <v>0</v>
      </c>
      <c r="N500">
        <f t="shared" si="281"/>
        <v>0</v>
      </c>
      <c r="O500">
        <f t="shared" si="282"/>
        <v>0</v>
      </c>
      <c r="P500">
        <f t="shared" si="283"/>
        <v>24182</v>
      </c>
      <c r="Q500">
        <f t="shared" si="284"/>
        <v>1</v>
      </c>
      <c r="R500">
        <f t="shared" si="287"/>
        <v>0</v>
      </c>
      <c r="S500">
        <f t="shared" si="288"/>
        <v>0</v>
      </c>
      <c r="T500">
        <f t="shared" si="289"/>
        <v>0</v>
      </c>
      <c r="U500">
        <f t="shared" si="290"/>
        <v>0</v>
      </c>
      <c r="V500">
        <f t="shared" si="291"/>
        <v>0</v>
      </c>
      <c r="W500">
        <f t="shared" si="292"/>
        <v>0</v>
      </c>
      <c r="X500">
        <f t="shared" si="293"/>
        <v>0</v>
      </c>
      <c r="Y500">
        <f t="shared" si="294"/>
        <v>0</v>
      </c>
      <c r="Z500">
        <f t="shared" si="295"/>
        <v>0</v>
      </c>
      <c r="AA500">
        <f t="shared" si="296"/>
        <v>24182</v>
      </c>
      <c r="AB500">
        <f t="shared" si="297"/>
        <v>0</v>
      </c>
      <c r="AC500">
        <f t="shared" si="298"/>
        <v>0</v>
      </c>
      <c r="AD500">
        <f t="shared" si="299"/>
        <v>0</v>
      </c>
      <c r="AE500">
        <f t="shared" si="285"/>
        <v>0</v>
      </c>
      <c r="AF500">
        <f t="shared" si="300"/>
        <v>0</v>
      </c>
      <c r="AG500">
        <f t="shared" si="301"/>
        <v>0</v>
      </c>
      <c r="AH500">
        <f t="shared" si="302"/>
        <v>0</v>
      </c>
      <c r="AI500">
        <f t="shared" si="303"/>
        <v>0</v>
      </c>
      <c r="AJ500">
        <f t="shared" si="304"/>
        <v>0</v>
      </c>
      <c r="AK500">
        <f t="shared" si="305"/>
        <v>0</v>
      </c>
      <c r="AL500">
        <f t="shared" si="306"/>
        <v>0</v>
      </c>
      <c r="AM500">
        <f t="shared" si="307"/>
        <v>0</v>
      </c>
      <c r="AN500">
        <f t="shared" si="308"/>
        <v>0</v>
      </c>
      <c r="AO500">
        <f t="shared" si="309"/>
        <v>0</v>
      </c>
      <c r="AP500">
        <f t="shared" si="310"/>
        <v>0</v>
      </c>
      <c r="AQ500">
        <f t="shared" si="311"/>
        <v>0</v>
      </c>
      <c r="AR500">
        <f t="shared" si="312"/>
        <v>0</v>
      </c>
      <c r="AS500">
        <f t="shared" si="313"/>
        <v>0</v>
      </c>
      <c r="AT500">
        <f t="shared" si="314"/>
        <v>0</v>
      </c>
      <c r="AU500">
        <f t="shared" si="315"/>
        <v>0</v>
      </c>
      <c r="AV500">
        <f t="shared" si="316"/>
        <v>0</v>
      </c>
      <c r="AW500">
        <f t="shared" si="317"/>
        <v>0</v>
      </c>
      <c r="AX500">
        <f t="shared" si="318"/>
        <v>0</v>
      </c>
      <c r="AY500">
        <f t="shared" si="319"/>
        <v>0</v>
      </c>
    </row>
    <row r="501" spans="2:51">
      <c r="B501" s="1" t="s">
        <v>509</v>
      </c>
      <c r="C501" s="1">
        <v>5960</v>
      </c>
      <c r="D501" s="1" t="s">
        <v>510</v>
      </c>
      <c r="E501" s="1" t="s">
        <v>470</v>
      </c>
      <c r="F501" s="1">
        <v>1</v>
      </c>
      <c r="G501" t="s">
        <v>784</v>
      </c>
      <c r="H501" t="s">
        <v>785</v>
      </c>
      <c r="I501" t="s">
        <v>177</v>
      </c>
      <c r="J501">
        <f t="shared" si="286"/>
        <v>0</v>
      </c>
      <c r="K501">
        <f t="shared" si="278"/>
        <v>0</v>
      </c>
      <c r="L501">
        <f t="shared" si="279"/>
        <v>0</v>
      </c>
      <c r="M501">
        <f t="shared" si="280"/>
        <v>0</v>
      </c>
      <c r="N501">
        <f t="shared" si="281"/>
        <v>0</v>
      </c>
      <c r="O501">
        <f t="shared" si="282"/>
        <v>0</v>
      </c>
      <c r="P501">
        <f t="shared" si="283"/>
        <v>5960</v>
      </c>
      <c r="Q501">
        <f t="shared" si="284"/>
        <v>1</v>
      </c>
      <c r="R501">
        <f t="shared" si="287"/>
        <v>0</v>
      </c>
      <c r="S501">
        <f t="shared" si="288"/>
        <v>0</v>
      </c>
      <c r="T501">
        <f t="shared" si="289"/>
        <v>0</v>
      </c>
      <c r="U501">
        <f t="shared" si="290"/>
        <v>0</v>
      </c>
      <c r="V501">
        <f t="shared" si="291"/>
        <v>0</v>
      </c>
      <c r="W501">
        <f t="shared" si="292"/>
        <v>0</v>
      </c>
      <c r="X501">
        <f t="shared" si="293"/>
        <v>0</v>
      </c>
      <c r="Y501">
        <f t="shared" si="294"/>
        <v>0</v>
      </c>
      <c r="Z501">
        <f t="shared" si="295"/>
        <v>0</v>
      </c>
      <c r="AA501">
        <f t="shared" si="296"/>
        <v>0</v>
      </c>
      <c r="AB501">
        <f t="shared" si="297"/>
        <v>0</v>
      </c>
      <c r="AC501">
        <f t="shared" si="298"/>
        <v>0</v>
      </c>
      <c r="AD501">
        <f t="shared" si="299"/>
        <v>0</v>
      </c>
      <c r="AE501">
        <f t="shared" si="285"/>
        <v>0</v>
      </c>
      <c r="AF501">
        <f t="shared" si="300"/>
        <v>0</v>
      </c>
      <c r="AG501">
        <f t="shared" si="301"/>
        <v>0</v>
      </c>
      <c r="AH501">
        <f t="shared" si="302"/>
        <v>0</v>
      </c>
      <c r="AI501">
        <f t="shared" si="303"/>
        <v>5960</v>
      </c>
      <c r="AJ501">
        <f t="shared" si="304"/>
        <v>0</v>
      </c>
      <c r="AK501">
        <f t="shared" si="305"/>
        <v>0</v>
      </c>
      <c r="AL501">
        <f t="shared" si="306"/>
        <v>0</v>
      </c>
      <c r="AM501">
        <f t="shared" si="307"/>
        <v>0</v>
      </c>
      <c r="AN501">
        <f t="shared" si="308"/>
        <v>0</v>
      </c>
      <c r="AO501">
        <f t="shared" si="309"/>
        <v>0</v>
      </c>
      <c r="AP501">
        <f t="shared" si="310"/>
        <v>0</v>
      </c>
      <c r="AQ501">
        <f t="shared" si="311"/>
        <v>0</v>
      </c>
      <c r="AR501">
        <f t="shared" si="312"/>
        <v>0</v>
      </c>
      <c r="AS501">
        <f t="shared" si="313"/>
        <v>0</v>
      </c>
      <c r="AT501">
        <f t="shared" si="314"/>
        <v>0</v>
      </c>
      <c r="AU501">
        <f t="shared" si="315"/>
        <v>0</v>
      </c>
      <c r="AV501">
        <f t="shared" si="316"/>
        <v>0</v>
      </c>
      <c r="AW501">
        <f t="shared" si="317"/>
        <v>0</v>
      </c>
      <c r="AX501">
        <f t="shared" si="318"/>
        <v>0</v>
      </c>
      <c r="AY501">
        <f t="shared" si="319"/>
        <v>0</v>
      </c>
    </row>
    <row r="502" spans="2:51">
      <c r="B502" s="1" t="s">
        <v>511</v>
      </c>
      <c r="C502" s="1">
        <v>39000</v>
      </c>
      <c r="D502" s="1" t="s">
        <v>512</v>
      </c>
      <c r="E502" s="1" t="s">
        <v>470</v>
      </c>
      <c r="F502" s="1">
        <v>1</v>
      </c>
      <c r="G502" t="s">
        <v>963</v>
      </c>
      <c r="H502" t="s">
        <v>964</v>
      </c>
      <c r="I502" t="s">
        <v>780</v>
      </c>
      <c r="J502">
        <f t="shared" si="286"/>
        <v>0</v>
      </c>
      <c r="K502">
        <f t="shared" si="278"/>
        <v>0</v>
      </c>
      <c r="L502">
        <f t="shared" si="279"/>
        <v>39000</v>
      </c>
      <c r="M502">
        <f t="shared" si="280"/>
        <v>1</v>
      </c>
      <c r="N502">
        <f t="shared" si="281"/>
        <v>0</v>
      </c>
      <c r="O502">
        <f t="shared" si="282"/>
        <v>0</v>
      </c>
      <c r="P502">
        <f t="shared" si="283"/>
        <v>0</v>
      </c>
      <c r="Q502">
        <f t="shared" si="284"/>
        <v>0</v>
      </c>
      <c r="R502">
        <f t="shared" si="287"/>
        <v>0</v>
      </c>
      <c r="S502">
        <f t="shared" si="288"/>
        <v>0</v>
      </c>
      <c r="T502">
        <f t="shared" si="289"/>
        <v>0</v>
      </c>
      <c r="U502">
        <f t="shared" si="290"/>
        <v>0</v>
      </c>
      <c r="V502">
        <f t="shared" si="291"/>
        <v>0</v>
      </c>
      <c r="W502">
        <f t="shared" si="292"/>
        <v>0</v>
      </c>
      <c r="X502">
        <f t="shared" si="293"/>
        <v>39000</v>
      </c>
      <c r="Y502">
        <f t="shared" si="294"/>
        <v>0</v>
      </c>
      <c r="Z502">
        <f t="shared" si="295"/>
        <v>0</v>
      </c>
      <c r="AA502">
        <f t="shared" si="296"/>
        <v>0</v>
      </c>
      <c r="AB502">
        <f t="shared" si="297"/>
        <v>0</v>
      </c>
      <c r="AC502">
        <f t="shared" si="298"/>
        <v>0</v>
      </c>
      <c r="AD502">
        <f t="shared" si="299"/>
        <v>0</v>
      </c>
      <c r="AE502">
        <f t="shared" si="285"/>
        <v>0</v>
      </c>
      <c r="AF502">
        <f t="shared" si="300"/>
        <v>0</v>
      </c>
      <c r="AG502">
        <f t="shared" si="301"/>
        <v>0</v>
      </c>
      <c r="AH502">
        <f t="shared" si="302"/>
        <v>0</v>
      </c>
      <c r="AI502">
        <f t="shared" si="303"/>
        <v>0</v>
      </c>
      <c r="AJ502">
        <f t="shared" si="304"/>
        <v>0</v>
      </c>
      <c r="AK502">
        <f t="shared" si="305"/>
        <v>0</v>
      </c>
      <c r="AL502">
        <f t="shared" si="306"/>
        <v>0</v>
      </c>
      <c r="AM502">
        <f t="shared" si="307"/>
        <v>0</v>
      </c>
      <c r="AN502">
        <f t="shared" si="308"/>
        <v>0</v>
      </c>
      <c r="AO502">
        <f t="shared" si="309"/>
        <v>0</v>
      </c>
      <c r="AP502">
        <f t="shared" si="310"/>
        <v>0</v>
      </c>
      <c r="AQ502">
        <f t="shared" si="311"/>
        <v>0</v>
      </c>
      <c r="AR502">
        <f t="shared" si="312"/>
        <v>0</v>
      </c>
      <c r="AS502">
        <f t="shared" si="313"/>
        <v>0</v>
      </c>
      <c r="AT502">
        <f t="shared" si="314"/>
        <v>0</v>
      </c>
      <c r="AU502">
        <f t="shared" si="315"/>
        <v>0</v>
      </c>
      <c r="AV502">
        <f t="shared" si="316"/>
        <v>0</v>
      </c>
      <c r="AW502">
        <f t="shared" si="317"/>
        <v>0</v>
      </c>
      <c r="AX502">
        <f t="shared" si="318"/>
        <v>0</v>
      </c>
      <c r="AY502">
        <f t="shared" si="319"/>
        <v>0</v>
      </c>
    </row>
    <row r="503" spans="2:51">
      <c r="B503" s="1" t="s">
        <v>513</v>
      </c>
      <c r="C503" s="1">
        <v>170000</v>
      </c>
      <c r="D503" s="1" t="s">
        <v>35</v>
      </c>
      <c r="E503" s="1" t="s">
        <v>470</v>
      </c>
      <c r="F503" s="1">
        <v>1</v>
      </c>
      <c r="G503" s="5" t="s">
        <v>1008</v>
      </c>
      <c r="H503" s="6" t="s">
        <v>1009</v>
      </c>
      <c r="I503" s="6" t="s">
        <v>177</v>
      </c>
      <c r="J503">
        <f t="shared" si="286"/>
        <v>0</v>
      </c>
      <c r="K503">
        <f t="shared" si="278"/>
        <v>0</v>
      </c>
      <c r="L503">
        <f t="shared" si="279"/>
        <v>0</v>
      </c>
      <c r="M503">
        <f t="shared" si="280"/>
        <v>0</v>
      </c>
      <c r="N503">
        <f t="shared" si="281"/>
        <v>0</v>
      </c>
      <c r="O503">
        <f t="shared" si="282"/>
        <v>0</v>
      </c>
      <c r="P503">
        <f t="shared" si="283"/>
        <v>170000</v>
      </c>
      <c r="Q503">
        <f t="shared" si="284"/>
        <v>1</v>
      </c>
      <c r="R503">
        <f t="shared" si="287"/>
        <v>0</v>
      </c>
      <c r="S503">
        <f t="shared" si="288"/>
        <v>0</v>
      </c>
      <c r="T503">
        <f t="shared" si="289"/>
        <v>0</v>
      </c>
      <c r="U503">
        <f t="shared" si="290"/>
        <v>0</v>
      </c>
      <c r="V503">
        <f t="shared" si="291"/>
        <v>0</v>
      </c>
      <c r="W503">
        <f t="shared" si="292"/>
        <v>0</v>
      </c>
      <c r="X503">
        <f t="shared" si="293"/>
        <v>0</v>
      </c>
      <c r="Y503">
        <f t="shared" si="294"/>
        <v>0</v>
      </c>
      <c r="Z503">
        <f t="shared" si="295"/>
        <v>0</v>
      </c>
      <c r="AA503">
        <f t="shared" si="296"/>
        <v>0</v>
      </c>
      <c r="AB503">
        <f t="shared" si="297"/>
        <v>0</v>
      </c>
      <c r="AC503">
        <f t="shared" si="298"/>
        <v>0</v>
      </c>
      <c r="AD503">
        <f t="shared" si="299"/>
        <v>0</v>
      </c>
      <c r="AE503">
        <f t="shared" ref="AE503:AE534" si="320">IF(G503="LaTrobe",C503,0)</f>
        <v>0</v>
      </c>
      <c r="AF503">
        <f t="shared" si="300"/>
        <v>0</v>
      </c>
      <c r="AG503">
        <f t="shared" si="301"/>
        <v>0</v>
      </c>
      <c r="AH503">
        <f t="shared" si="302"/>
        <v>0</v>
      </c>
      <c r="AI503">
        <f t="shared" si="303"/>
        <v>0</v>
      </c>
      <c r="AJ503">
        <f t="shared" si="304"/>
        <v>0</v>
      </c>
      <c r="AK503">
        <f t="shared" si="305"/>
        <v>0</v>
      </c>
      <c r="AL503">
        <f t="shared" si="306"/>
        <v>0</v>
      </c>
      <c r="AM503">
        <f t="shared" si="307"/>
        <v>0</v>
      </c>
      <c r="AN503">
        <f t="shared" si="308"/>
        <v>0</v>
      </c>
      <c r="AO503">
        <f t="shared" si="309"/>
        <v>0</v>
      </c>
      <c r="AP503">
        <f t="shared" si="310"/>
        <v>0</v>
      </c>
      <c r="AQ503">
        <f t="shared" si="311"/>
        <v>0</v>
      </c>
      <c r="AR503">
        <f t="shared" si="312"/>
        <v>170000</v>
      </c>
      <c r="AS503">
        <f t="shared" si="313"/>
        <v>0</v>
      </c>
      <c r="AT503">
        <f t="shared" si="314"/>
        <v>0</v>
      </c>
      <c r="AU503">
        <f t="shared" si="315"/>
        <v>0</v>
      </c>
      <c r="AV503">
        <f t="shared" si="316"/>
        <v>0</v>
      </c>
      <c r="AW503">
        <f t="shared" si="317"/>
        <v>0</v>
      </c>
      <c r="AX503">
        <f t="shared" si="318"/>
        <v>0</v>
      </c>
      <c r="AY503">
        <f t="shared" si="319"/>
        <v>0</v>
      </c>
    </row>
    <row r="504" spans="2:51">
      <c r="B504" s="1" t="s">
        <v>514</v>
      </c>
      <c r="C504" s="1">
        <v>358590</v>
      </c>
      <c r="D504" s="1" t="s">
        <v>515</v>
      </c>
      <c r="E504" s="1" t="s">
        <v>470</v>
      </c>
      <c r="F504" s="1">
        <v>1</v>
      </c>
      <c r="G504" s="5" t="s">
        <v>1010</v>
      </c>
      <c r="H504" s="6" t="s">
        <v>1011</v>
      </c>
      <c r="I504" s="6" t="s">
        <v>794</v>
      </c>
      <c r="J504">
        <f t="shared" si="286"/>
        <v>358590</v>
      </c>
      <c r="K504">
        <f t="shared" si="278"/>
        <v>1</v>
      </c>
      <c r="L504">
        <f t="shared" si="279"/>
        <v>0</v>
      </c>
      <c r="M504">
        <f t="shared" si="280"/>
        <v>0</v>
      </c>
      <c r="N504">
        <f t="shared" si="281"/>
        <v>0</v>
      </c>
      <c r="O504">
        <f t="shared" si="282"/>
        <v>0</v>
      </c>
      <c r="P504">
        <f t="shared" si="283"/>
        <v>0</v>
      </c>
      <c r="Q504">
        <f t="shared" si="284"/>
        <v>0</v>
      </c>
      <c r="R504">
        <f t="shared" si="287"/>
        <v>0</v>
      </c>
      <c r="S504">
        <f t="shared" si="288"/>
        <v>0</v>
      </c>
      <c r="T504">
        <f t="shared" si="289"/>
        <v>0</v>
      </c>
      <c r="U504">
        <f t="shared" si="290"/>
        <v>0</v>
      </c>
      <c r="V504">
        <f t="shared" si="291"/>
        <v>0</v>
      </c>
      <c r="W504">
        <f t="shared" si="292"/>
        <v>0</v>
      </c>
      <c r="X504">
        <f t="shared" si="293"/>
        <v>0</v>
      </c>
      <c r="Y504">
        <f t="shared" si="294"/>
        <v>0</v>
      </c>
      <c r="Z504">
        <f t="shared" si="295"/>
        <v>0</v>
      </c>
      <c r="AA504">
        <f t="shared" si="296"/>
        <v>0</v>
      </c>
      <c r="AB504">
        <f t="shared" si="297"/>
        <v>0</v>
      </c>
      <c r="AC504">
        <f t="shared" si="298"/>
        <v>0</v>
      </c>
      <c r="AD504">
        <f t="shared" si="299"/>
        <v>0</v>
      </c>
      <c r="AE504">
        <f t="shared" si="320"/>
        <v>0</v>
      </c>
      <c r="AF504">
        <f t="shared" si="300"/>
        <v>0</v>
      </c>
      <c r="AG504">
        <f t="shared" si="301"/>
        <v>0</v>
      </c>
      <c r="AH504">
        <f t="shared" si="302"/>
        <v>0</v>
      </c>
      <c r="AI504">
        <f t="shared" si="303"/>
        <v>0</v>
      </c>
      <c r="AJ504">
        <f t="shared" si="304"/>
        <v>0</v>
      </c>
      <c r="AK504">
        <f t="shared" si="305"/>
        <v>0</v>
      </c>
      <c r="AL504">
        <f t="shared" si="306"/>
        <v>0</v>
      </c>
      <c r="AM504">
        <f t="shared" si="307"/>
        <v>0</v>
      </c>
      <c r="AN504">
        <f t="shared" si="308"/>
        <v>0</v>
      </c>
      <c r="AO504">
        <f t="shared" si="309"/>
        <v>0</v>
      </c>
      <c r="AP504">
        <f t="shared" si="310"/>
        <v>0</v>
      </c>
      <c r="AQ504">
        <f t="shared" si="311"/>
        <v>0</v>
      </c>
      <c r="AR504">
        <f t="shared" si="312"/>
        <v>0</v>
      </c>
      <c r="AS504">
        <f t="shared" si="313"/>
        <v>358590</v>
      </c>
      <c r="AT504">
        <f t="shared" si="314"/>
        <v>0</v>
      </c>
      <c r="AU504">
        <f t="shared" si="315"/>
        <v>0</v>
      </c>
      <c r="AV504">
        <f t="shared" si="316"/>
        <v>0</v>
      </c>
      <c r="AW504">
        <f t="shared" si="317"/>
        <v>0</v>
      </c>
      <c r="AX504">
        <f t="shared" si="318"/>
        <v>0</v>
      </c>
      <c r="AY504">
        <f t="shared" si="319"/>
        <v>0</v>
      </c>
    </row>
    <row r="505" spans="2:51">
      <c r="B505" s="1" t="s">
        <v>516</v>
      </c>
      <c r="C505" s="1">
        <v>163491</v>
      </c>
      <c r="D505" s="1" t="s">
        <v>517</v>
      </c>
      <c r="E505" s="1" t="s">
        <v>470</v>
      </c>
      <c r="F505" s="1">
        <v>1</v>
      </c>
      <c r="G505" s="4" t="s">
        <v>791</v>
      </c>
      <c r="H505" s="4" t="s">
        <v>792</v>
      </c>
      <c r="I505" s="4" t="s">
        <v>177</v>
      </c>
      <c r="J505">
        <f t="shared" si="286"/>
        <v>0</v>
      </c>
      <c r="K505">
        <f t="shared" si="278"/>
        <v>0</v>
      </c>
      <c r="L505">
        <f t="shared" si="279"/>
        <v>0</v>
      </c>
      <c r="M505">
        <f t="shared" si="280"/>
        <v>0</v>
      </c>
      <c r="N505">
        <f t="shared" si="281"/>
        <v>0</v>
      </c>
      <c r="O505">
        <f t="shared" si="282"/>
        <v>0</v>
      </c>
      <c r="P505">
        <f t="shared" si="283"/>
        <v>163491</v>
      </c>
      <c r="Q505">
        <f t="shared" si="284"/>
        <v>1</v>
      </c>
      <c r="R505">
        <f t="shared" si="287"/>
        <v>0</v>
      </c>
      <c r="S505">
        <f t="shared" si="288"/>
        <v>0</v>
      </c>
      <c r="T505">
        <f t="shared" si="289"/>
        <v>0</v>
      </c>
      <c r="U505">
        <f t="shared" si="290"/>
        <v>0</v>
      </c>
      <c r="V505">
        <f t="shared" si="291"/>
        <v>0</v>
      </c>
      <c r="W505">
        <f t="shared" si="292"/>
        <v>0</v>
      </c>
      <c r="X505">
        <f t="shared" si="293"/>
        <v>0</v>
      </c>
      <c r="Y505">
        <f t="shared" si="294"/>
        <v>0</v>
      </c>
      <c r="Z505">
        <f t="shared" si="295"/>
        <v>0</v>
      </c>
      <c r="AA505">
        <f t="shared" si="296"/>
        <v>0</v>
      </c>
      <c r="AB505">
        <f t="shared" si="297"/>
        <v>0</v>
      </c>
      <c r="AC505">
        <f t="shared" si="298"/>
        <v>0</v>
      </c>
      <c r="AD505">
        <f t="shared" si="299"/>
        <v>0</v>
      </c>
      <c r="AE505">
        <f t="shared" si="320"/>
        <v>0</v>
      </c>
      <c r="AF505">
        <f t="shared" si="300"/>
        <v>0</v>
      </c>
      <c r="AG505">
        <f t="shared" si="301"/>
        <v>0</v>
      </c>
      <c r="AH505">
        <f t="shared" si="302"/>
        <v>0</v>
      </c>
      <c r="AI505">
        <f t="shared" si="303"/>
        <v>0</v>
      </c>
      <c r="AJ505">
        <f t="shared" si="304"/>
        <v>0</v>
      </c>
      <c r="AK505">
        <f t="shared" si="305"/>
        <v>0</v>
      </c>
      <c r="AL505">
        <f t="shared" si="306"/>
        <v>0</v>
      </c>
      <c r="AM505">
        <f t="shared" si="307"/>
        <v>0</v>
      </c>
      <c r="AN505">
        <f t="shared" si="308"/>
        <v>0</v>
      </c>
      <c r="AO505">
        <f t="shared" si="309"/>
        <v>0</v>
      </c>
      <c r="AP505">
        <f t="shared" si="310"/>
        <v>0</v>
      </c>
      <c r="AQ505">
        <f t="shared" si="311"/>
        <v>0</v>
      </c>
      <c r="AR505">
        <f t="shared" si="312"/>
        <v>0</v>
      </c>
      <c r="AS505">
        <f t="shared" si="313"/>
        <v>0</v>
      </c>
      <c r="AT505">
        <f t="shared" si="314"/>
        <v>163491</v>
      </c>
      <c r="AU505">
        <f t="shared" si="315"/>
        <v>0</v>
      </c>
      <c r="AV505">
        <f t="shared" si="316"/>
        <v>0</v>
      </c>
      <c r="AW505">
        <f t="shared" si="317"/>
        <v>0</v>
      </c>
      <c r="AX505">
        <f t="shared" si="318"/>
        <v>0</v>
      </c>
      <c r="AY505">
        <f t="shared" si="319"/>
        <v>0</v>
      </c>
    </row>
    <row r="506" spans="2:51">
      <c r="B506" s="1" t="s">
        <v>518</v>
      </c>
      <c r="C506" s="1">
        <v>44760</v>
      </c>
      <c r="D506" s="1" t="s">
        <v>519</v>
      </c>
      <c r="E506" s="1" t="s">
        <v>470</v>
      </c>
      <c r="F506" s="1">
        <v>1</v>
      </c>
      <c r="G506" s="20" t="s">
        <v>994</v>
      </c>
      <c r="H506" s="5" t="s">
        <v>995</v>
      </c>
      <c r="I506" s="5" t="s">
        <v>177</v>
      </c>
      <c r="J506">
        <f t="shared" si="286"/>
        <v>0</v>
      </c>
      <c r="K506">
        <f t="shared" si="278"/>
        <v>0</v>
      </c>
      <c r="L506">
        <f t="shared" si="279"/>
        <v>0</v>
      </c>
      <c r="M506">
        <f t="shared" si="280"/>
        <v>0</v>
      </c>
      <c r="N506">
        <f t="shared" si="281"/>
        <v>0</v>
      </c>
      <c r="O506">
        <f t="shared" si="282"/>
        <v>0</v>
      </c>
      <c r="P506">
        <f t="shared" si="283"/>
        <v>44760</v>
      </c>
      <c r="Q506">
        <f t="shared" si="284"/>
        <v>1</v>
      </c>
      <c r="R506">
        <f t="shared" si="287"/>
        <v>0</v>
      </c>
      <c r="S506">
        <f t="shared" si="288"/>
        <v>0</v>
      </c>
      <c r="T506">
        <f t="shared" si="289"/>
        <v>0</v>
      </c>
      <c r="U506">
        <f t="shared" si="290"/>
        <v>0</v>
      </c>
      <c r="V506">
        <f t="shared" si="291"/>
        <v>0</v>
      </c>
      <c r="W506">
        <f t="shared" si="292"/>
        <v>0</v>
      </c>
      <c r="X506">
        <f t="shared" si="293"/>
        <v>0</v>
      </c>
      <c r="Y506">
        <f t="shared" si="294"/>
        <v>0</v>
      </c>
      <c r="Z506">
        <f t="shared" si="295"/>
        <v>0</v>
      </c>
      <c r="AA506">
        <f t="shared" si="296"/>
        <v>0</v>
      </c>
      <c r="AB506">
        <f t="shared" si="297"/>
        <v>0</v>
      </c>
      <c r="AC506">
        <f t="shared" si="298"/>
        <v>0</v>
      </c>
      <c r="AD506">
        <f t="shared" si="299"/>
        <v>0</v>
      </c>
      <c r="AE506">
        <f t="shared" si="320"/>
        <v>0</v>
      </c>
      <c r="AF506">
        <f t="shared" si="300"/>
        <v>0</v>
      </c>
      <c r="AG506">
        <f t="shared" si="301"/>
        <v>0</v>
      </c>
      <c r="AH506">
        <f t="shared" si="302"/>
        <v>0</v>
      </c>
      <c r="AI506">
        <f t="shared" si="303"/>
        <v>0</v>
      </c>
      <c r="AJ506">
        <f t="shared" si="304"/>
        <v>0</v>
      </c>
      <c r="AK506">
        <f t="shared" si="305"/>
        <v>44760</v>
      </c>
      <c r="AL506">
        <f t="shared" si="306"/>
        <v>0</v>
      </c>
      <c r="AM506">
        <f t="shared" si="307"/>
        <v>0</v>
      </c>
      <c r="AN506">
        <f t="shared" si="308"/>
        <v>0</v>
      </c>
      <c r="AO506">
        <f t="shared" si="309"/>
        <v>0</v>
      </c>
      <c r="AP506">
        <f t="shared" si="310"/>
        <v>0</v>
      </c>
      <c r="AQ506">
        <f t="shared" si="311"/>
        <v>0</v>
      </c>
      <c r="AR506">
        <f t="shared" si="312"/>
        <v>0</v>
      </c>
      <c r="AS506">
        <f t="shared" si="313"/>
        <v>0</v>
      </c>
      <c r="AT506">
        <f t="shared" si="314"/>
        <v>0</v>
      </c>
      <c r="AU506">
        <f t="shared" si="315"/>
        <v>0</v>
      </c>
      <c r="AV506">
        <f t="shared" si="316"/>
        <v>0</v>
      </c>
      <c r="AW506">
        <f t="shared" si="317"/>
        <v>0</v>
      </c>
      <c r="AX506">
        <f t="shared" si="318"/>
        <v>0</v>
      </c>
      <c r="AY506">
        <f t="shared" si="319"/>
        <v>0</v>
      </c>
    </row>
    <row r="507" spans="2:51">
      <c r="B507" s="1" t="s">
        <v>520</v>
      </c>
      <c r="C507" s="1">
        <v>500000</v>
      </c>
      <c r="D507" s="1" t="s">
        <v>26</v>
      </c>
      <c r="E507" s="1" t="s">
        <v>470</v>
      </c>
      <c r="F507" s="1">
        <v>1</v>
      </c>
      <c r="G507" s="5" t="s">
        <v>1012</v>
      </c>
      <c r="H507" s="6" t="s">
        <v>1013</v>
      </c>
      <c r="I507" s="6" t="s">
        <v>780</v>
      </c>
      <c r="J507">
        <f t="shared" si="286"/>
        <v>0</v>
      </c>
      <c r="K507">
        <f t="shared" si="278"/>
        <v>0</v>
      </c>
      <c r="L507">
        <f t="shared" si="279"/>
        <v>500000</v>
      </c>
      <c r="M507">
        <f t="shared" si="280"/>
        <v>1</v>
      </c>
      <c r="N507">
        <f t="shared" si="281"/>
        <v>0</v>
      </c>
      <c r="O507">
        <f t="shared" si="282"/>
        <v>0</v>
      </c>
      <c r="P507">
        <f t="shared" si="283"/>
        <v>0</v>
      </c>
      <c r="Q507">
        <f t="shared" si="284"/>
        <v>0</v>
      </c>
      <c r="R507">
        <f t="shared" si="287"/>
        <v>0</v>
      </c>
      <c r="S507">
        <f t="shared" si="288"/>
        <v>0</v>
      </c>
      <c r="T507">
        <f t="shared" si="289"/>
        <v>0</v>
      </c>
      <c r="U507">
        <f t="shared" si="290"/>
        <v>0</v>
      </c>
      <c r="V507">
        <f t="shared" si="291"/>
        <v>0</v>
      </c>
      <c r="W507">
        <f t="shared" si="292"/>
        <v>0</v>
      </c>
      <c r="X507">
        <f t="shared" si="293"/>
        <v>0</v>
      </c>
      <c r="Y507">
        <f t="shared" si="294"/>
        <v>0</v>
      </c>
      <c r="Z507">
        <f t="shared" si="295"/>
        <v>0</v>
      </c>
      <c r="AA507">
        <f t="shared" si="296"/>
        <v>0</v>
      </c>
      <c r="AB507">
        <f t="shared" si="297"/>
        <v>0</v>
      </c>
      <c r="AC507">
        <f t="shared" si="298"/>
        <v>0</v>
      </c>
      <c r="AD507">
        <f t="shared" si="299"/>
        <v>0</v>
      </c>
      <c r="AE507">
        <f t="shared" si="320"/>
        <v>0</v>
      </c>
      <c r="AF507">
        <f t="shared" si="300"/>
        <v>0</v>
      </c>
      <c r="AG507">
        <f t="shared" si="301"/>
        <v>0</v>
      </c>
      <c r="AH507">
        <f t="shared" si="302"/>
        <v>0</v>
      </c>
      <c r="AI507">
        <f t="shared" si="303"/>
        <v>0</v>
      </c>
      <c r="AJ507">
        <f t="shared" si="304"/>
        <v>0</v>
      </c>
      <c r="AK507">
        <f t="shared" si="305"/>
        <v>0</v>
      </c>
      <c r="AL507">
        <f t="shared" si="306"/>
        <v>0</v>
      </c>
      <c r="AM507">
        <f t="shared" si="307"/>
        <v>0</v>
      </c>
      <c r="AN507">
        <f t="shared" si="308"/>
        <v>0</v>
      </c>
      <c r="AO507">
        <f t="shared" si="309"/>
        <v>0</v>
      </c>
      <c r="AP507">
        <f t="shared" si="310"/>
        <v>0</v>
      </c>
      <c r="AQ507">
        <f t="shared" si="311"/>
        <v>0</v>
      </c>
      <c r="AR507">
        <f t="shared" si="312"/>
        <v>0</v>
      </c>
      <c r="AS507">
        <f t="shared" si="313"/>
        <v>0</v>
      </c>
      <c r="AT507">
        <f t="shared" si="314"/>
        <v>0</v>
      </c>
      <c r="AU507">
        <f t="shared" si="315"/>
        <v>500000</v>
      </c>
      <c r="AV507">
        <f t="shared" si="316"/>
        <v>0</v>
      </c>
      <c r="AW507">
        <f t="shared" si="317"/>
        <v>0</v>
      </c>
      <c r="AX507">
        <f t="shared" si="318"/>
        <v>0</v>
      </c>
      <c r="AY507">
        <f t="shared" si="319"/>
        <v>0</v>
      </c>
    </row>
    <row r="508" spans="2:51">
      <c r="B508" s="1" t="s">
        <v>521</v>
      </c>
      <c r="C508" s="1">
        <v>47560</v>
      </c>
      <c r="D508" s="1" t="s">
        <v>522</v>
      </c>
      <c r="E508" s="1" t="s">
        <v>470</v>
      </c>
      <c r="F508" s="1">
        <v>1</v>
      </c>
      <c r="G508" t="s">
        <v>973</v>
      </c>
      <c r="H508" t="s">
        <v>974</v>
      </c>
      <c r="I508" t="s">
        <v>177</v>
      </c>
      <c r="J508">
        <f t="shared" si="286"/>
        <v>0</v>
      </c>
      <c r="K508">
        <f t="shared" si="278"/>
        <v>0</v>
      </c>
      <c r="L508">
        <f t="shared" si="279"/>
        <v>0</v>
      </c>
      <c r="M508">
        <f t="shared" si="280"/>
        <v>0</v>
      </c>
      <c r="N508">
        <f t="shared" si="281"/>
        <v>0</v>
      </c>
      <c r="O508">
        <f t="shared" si="282"/>
        <v>0</v>
      </c>
      <c r="P508">
        <f t="shared" si="283"/>
        <v>47560</v>
      </c>
      <c r="Q508">
        <f t="shared" si="284"/>
        <v>1</v>
      </c>
      <c r="R508">
        <f t="shared" si="287"/>
        <v>0</v>
      </c>
      <c r="S508">
        <f t="shared" si="288"/>
        <v>0</v>
      </c>
      <c r="T508">
        <f t="shared" si="289"/>
        <v>0</v>
      </c>
      <c r="U508">
        <f t="shared" si="290"/>
        <v>0</v>
      </c>
      <c r="V508">
        <f t="shared" si="291"/>
        <v>0</v>
      </c>
      <c r="W508">
        <f t="shared" si="292"/>
        <v>0</v>
      </c>
      <c r="X508">
        <f t="shared" si="293"/>
        <v>0</v>
      </c>
      <c r="Y508">
        <f t="shared" si="294"/>
        <v>0</v>
      </c>
      <c r="Z508">
        <f t="shared" si="295"/>
        <v>47560</v>
      </c>
      <c r="AA508">
        <f t="shared" si="296"/>
        <v>0</v>
      </c>
      <c r="AB508">
        <f t="shared" si="297"/>
        <v>0</v>
      </c>
      <c r="AC508">
        <f t="shared" si="298"/>
        <v>0</v>
      </c>
      <c r="AD508">
        <f t="shared" si="299"/>
        <v>0</v>
      </c>
      <c r="AE508">
        <f t="shared" si="320"/>
        <v>0</v>
      </c>
      <c r="AF508">
        <f t="shared" si="300"/>
        <v>0</v>
      </c>
      <c r="AG508">
        <f t="shared" si="301"/>
        <v>0</v>
      </c>
      <c r="AH508">
        <f t="shared" si="302"/>
        <v>0</v>
      </c>
      <c r="AI508">
        <f t="shared" si="303"/>
        <v>0</v>
      </c>
      <c r="AJ508">
        <f t="shared" si="304"/>
        <v>0</v>
      </c>
      <c r="AK508">
        <f t="shared" si="305"/>
        <v>0</v>
      </c>
      <c r="AL508">
        <f t="shared" si="306"/>
        <v>0</v>
      </c>
      <c r="AM508">
        <f t="shared" si="307"/>
        <v>0</v>
      </c>
      <c r="AN508">
        <f t="shared" si="308"/>
        <v>0</v>
      </c>
      <c r="AO508">
        <f t="shared" si="309"/>
        <v>0</v>
      </c>
      <c r="AP508">
        <f t="shared" si="310"/>
        <v>0</v>
      </c>
      <c r="AQ508">
        <f t="shared" si="311"/>
        <v>0</v>
      </c>
      <c r="AR508">
        <f t="shared" si="312"/>
        <v>0</v>
      </c>
      <c r="AS508">
        <f t="shared" si="313"/>
        <v>0</v>
      </c>
      <c r="AT508">
        <f t="shared" si="314"/>
        <v>0</v>
      </c>
      <c r="AU508">
        <f t="shared" si="315"/>
        <v>0</v>
      </c>
      <c r="AV508">
        <f t="shared" si="316"/>
        <v>0</v>
      </c>
      <c r="AW508">
        <f t="shared" si="317"/>
        <v>0</v>
      </c>
      <c r="AX508">
        <f t="shared" si="318"/>
        <v>0</v>
      </c>
      <c r="AY508">
        <f t="shared" si="319"/>
        <v>0</v>
      </c>
    </row>
    <row r="509" spans="2:51">
      <c r="B509" s="1" t="s">
        <v>523</v>
      </c>
      <c r="C509" s="1">
        <v>50000</v>
      </c>
      <c r="D509" s="1" t="s">
        <v>8</v>
      </c>
      <c r="E509" s="1" t="s">
        <v>470</v>
      </c>
      <c r="F509" s="1">
        <v>1</v>
      </c>
      <c r="G509" t="s">
        <v>963</v>
      </c>
      <c r="H509" t="s">
        <v>964</v>
      </c>
      <c r="I509" t="s">
        <v>780</v>
      </c>
      <c r="J509">
        <f t="shared" si="286"/>
        <v>0</v>
      </c>
      <c r="K509">
        <f t="shared" si="278"/>
        <v>0</v>
      </c>
      <c r="L509">
        <f t="shared" si="279"/>
        <v>50000</v>
      </c>
      <c r="M509">
        <f t="shared" si="280"/>
        <v>1</v>
      </c>
      <c r="N509">
        <f t="shared" si="281"/>
        <v>0</v>
      </c>
      <c r="O509">
        <f t="shared" si="282"/>
        <v>0</v>
      </c>
      <c r="P509">
        <f t="shared" si="283"/>
        <v>0</v>
      </c>
      <c r="Q509">
        <f t="shared" si="284"/>
        <v>0</v>
      </c>
      <c r="R509">
        <f t="shared" si="287"/>
        <v>0</v>
      </c>
      <c r="S509">
        <f t="shared" si="288"/>
        <v>0</v>
      </c>
      <c r="T509">
        <f t="shared" si="289"/>
        <v>0</v>
      </c>
      <c r="U509">
        <f t="shared" si="290"/>
        <v>0</v>
      </c>
      <c r="V509">
        <f t="shared" si="291"/>
        <v>0</v>
      </c>
      <c r="W509">
        <f t="shared" si="292"/>
        <v>0</v>
      </c>
      <c r="X509">
        <f t="shared" si="293"/>
        <v>50000</v>
      </c>
      <c r="Y509">
        <f t="shared" si="294"/>
        <v>0</v>
      </c>
      <c r="Z509">
        <f t="shared" si="295"/>
        <v>0</v>
      </c>
      <c r="AA509">
        <f t="shared" si="296"/>
        <v>0</v>
      </c>
      <c r="AB509">
        <f t="shared" si="297"/>
        <v>0</v>
      </c>
      <c r="AC509">
        <f t="shared" si="298"/>
        <v>0</v>
      </c>
      <c r="AD509">
        <f t="shared" si="299"/>
        <v>0</v>
      </c>
      <c r="AE509">
        <f t="shared" si="320"/>
        <v>0</v>
      </c>
      <c r="AF509">
        <f t="shared" si="300"/>
        <v>0</v>
      </c>
      <c r="AG509">
        <f t="shared" si="301"/>
        <v>0</v>
      </c>
      <c r="AH509">
        <f t="shared" si="302"/>
        <v>0</v>
      </c>
      <c r="AI509">
        <f t="shared" si="303"/>
        <v>0</v>
      </c>
      <c r="AJ509">
        <f t="shared" si="304"/>
        <v>0</v>
      </c>
      <c r="AK509">
        <f t="shared" si="305"/>
        <v>0</v>
      </c>
      <c r="AL509">
        <f t="shared" si="306"/>
        <v>0</v>
      </c>
      <c r="AM509">
        <f t="shared" si="307"/>
        <v>0</v>
      </c>
      <c r="AN509">
        <f t="shared" si="308"/>
        <v>0</v>
      </c>
      <c r="AO509">
        <f t="shared" si="309"/>
        <v>0</v>
      </c>
      <c r="AP509">
        <f t="shared" si="310"/>
        <v>0</v>
      </c>
      <c r="AQ509">
        <f t="shared" si="311"/>
        <v>0</v>
      </c>
      <c r="AR509">
        <f t="shared" si="312"/>
        <v>0</v>
      </c>
      <c r="AS509">
        <f t="shared" si="313"/>
        <v>0</v>
      </c>
      <c r="AT509">
        <f t="shared" si="314"/>
        <v>0</v>
      </c>
      <c r="AU509">
        <f t="shared" si="315"/>
        <v>0</v>
      </c>
      <c r="AV509">
        <f t="shared" si="316"/>
        <v>0</v>
      </c>
      <c r="AW509">
        <f t="shared" si="317"/>
        <v>0</v>
      </c>
      <c r="AX509">
        <f t="shared" si="318"/>
        <v>0</v>
      </c>
      <c r="AY509">
        <f t="shared" si="319"/>
        <v>0</v>
      </c>
    </row>
    <row r="510" spans="2:51">
      <c r="B510" s="1" t="s">
        <v>524</v>
      </c>
      <c r="C510" s="1">
        <v>15260</v>
      </c>
      <c r="D510" s="1" t="s">
        <v>525</v>
      </c>
      <c r="E510" s="1" t="s">
        <v>470</v>
      </c>
      <c r="F510" s="1">
        <v>1</v>
      </c>
      <c r="G510" t="s">
        <v>973</v>
      </c>
      <c r="H510" t="s">
        <v>974</v>
      </c>
      <c r="I510" t="s">
        <v>177</v>
      </c>
      <c r="J510">
        <f t="shared" si="286"/>
        <v>0</v>
      </c>
      <c r="K510">
        <f t="shared" si="278"/>
        <v>0</v>
      </c>
      <c r="L510">
        <f t="shared" si="279"/>
        <v>0</v>
      </c>
      <c r="M510">
        <f t="shared" si="280"/>
        <v>0</v>
      </c>
      <c r="N510">
        <f t="shared" si="281"/>
        <v>0</v>
      </c>
      <c r="O510">
        <f t="shared" si="282"/>
        <v>0</v>
      </c>
      <c r="P510">
        <f t="shared" si="283"/>
        <v>15260</v>
      </c>
      <c r="Q510">
        <f t="shared" si="284"/>
        <v>1</v>
      </c>
      <c r="R510">
        <f t="shared" si="287"/>
        <v>0</v>
      </c>
      <c r="S510">
        <f t="shared" si="288"/>
        <v>0</v>
      </c>
      <c r="T510">
        <f t="shared" si="289"/>
        <v>0</v>
      </c>
      <c r="U510">
        <f t="shared" si="290"/>
        <v>0</v>
      </c>
      <c r="V510">
        <f t="shared" si="291"/>
        <v>0</v>
      </c>
      <c r="W510">
        <f t="shared" si="292"/>
        <v>0</v>
      </c>
      <c r="X510">
        <f t="shared" si="293"/>
        <v>0</v>
      </c>
      <c r="Y510">
        <f t="shared" si="294"/>
        <v>0</v>
      </c>
      <c r="Z510">
        <f t="shared" si="295"/>
        <v>15260</v>
      </c>
      <c r="AA510">
        <f t="shared" si="296"/>
        <v>0</v>
      </c>
      <c r="AB510">
        <f t="shared" si="297"/>
        <v>0</v>
      </c>
      <c r="AC510">
        <f t="shared" si="298"/>
        <v>0</v>
      </c>
      <c r="AD510">
        <f t="shared" si="299"/>
        <v>0</v>
      </c>
      <c r="AE510">
        <f t="shared" si="320"/>
        <v>0</v>
      </c>
      <c r="AF510">
        <f t="shared" si="300"/>
        <v>0</v>
      </c>
      <c r="AG510">
        <f t="shared" si="301"/>
        <v>0</v>
      </c>
      <c r="AH510">
        <f t="shared" si="302"/>
        <v>0</v>
      </c>
      <c r="AI510">
        <f t="shared" si="303"/>
        <v>0</v>
      </c>
      <c r="AJ510">
        <f t="shared" si="304"/>
        <v>0</v>
      </c>
      <c r="AK510">
        <f t="shared" si="305"/>
        <v>0</v>
      </c>
      <c r="AL510">
        <f t="shared" si="306"/>
        <v>0</v>
      </c>
      <c r="AM510">
        <f t="shared" si="307"/>
        <v>0</v>
      </c>
      <c r="AN510">
        <f t="shared" si="308"/>
        <v>0</v>
      </c>
      <c r="AO510">
        <f t="shared" si="309"/>
        <v>0</v>
      </c>
      <c r="AP510">
        <f t="shared" si="310"/>
        <v>0</v>
      </c>
      <c r="AQ510">
        <f t="shared" si="311"/>
        <v>0</v>
      </c>
      <c r="AR510">
        <f t="shared" si="312"/>
        <v>0</v>
      </c>
      <c r="AS510">
        <f t="shared" si="313"/>
        <v>0</v>
      </c>
      <c r="AT510">
        <f t="shared" si="314"/>
        <v>0</v>
      </c>
      <c r="AU510">
        <f t="shared" si="315"/>
        <v>0</v>
      </c>
      <c r="AV510">
        <f t="shared" si="316"/>
        <v>0</v>
      </c>
      <c r="AW510">
        <f t="shared" si="317"/>
        <v>0</v>
      </c>
      <c r="AX510">
        <f t="shared" si="318"/>
        <v>0</v>
      </c>
      <c r="AY510">
        <f t="shared" si="319"/>
        <v>0</v>
      </c>
    </row>
    <row r="511" spans="2:51">
      <c r="B511" s="1" t="s">
        <v>526</v>
      </c>
      <c r="C511" s="1">
        <v>170000</v>
      </c>
      <c r="D511" s="1" t="s">
        <v>527</v>
      </c>
      <c r="E511" s="1" t="s">
        <v>470</v>
      </c>
      <c r="F511" s="1">
        <v>1</v>
      </c>
      <c r="G511" s="4" t="s">
        <v>783</v>
      </c>
      <c r="H511" s="6" t="s">
        <v>986</v>
      </c>
      <c r="I511" s="5" t="s">
        <v>177</v>
      </c>
      <c r="J511">
        <f t="shared" si="286"/>
        <v>0</v>
      </c>
      <c r="K511">
        <f t="shared" si="278"/>
        <v>0</v>
      </c>
      <c r="L511">
        <f t="shared" si="279"/>
        <v>0</v>
      </c>
      <c r="M511">
        <f t="shared" si="280"/>
        <v>0</v>
      </c>
      <c r="N511">
        <f t="shared" si="281"/>
        <v>0</v>
      </c>
      <c r="O511">
        <f t="shared" si="282"/>
        <v>0</v>
      </c>
      <c r="P511">
        <f t="shared" si="283"/>
        <v>170000</v>
      </c>
      <c r="Q511">
        <f t="shared" si="284"/>
        <v>1</v>
      </c>
      <c r="R511">
        <f t="shared" si="287"/>
        <v>0</v>
      </c>
      <c r="S511">
        <f t="shared" si="288"/>
        <v>0</v>
      </c>
      <c r="T511">
        <f t="shared" si="289"/>
        <v>0</v>
      </c>
      <c r="U511">
        <f t="shared" si="290"/>
        <v>0</v>
      </c>
      <c r="V511">
        <f t="shared" si="291"/>
        <v>0</v>
      </c>
      <c r="W511">
        <f t="shared" si="292"/>
        <v>0</v>
      </c>
      <c r="X511">
        <f t="shared" si="293"/>
        <v>0</v>
      </c>
      <c r="Y511">
        <f t="shared" si="294"/>
        <v>0</v>
      </c>
      <c r="Z511">
        <f t="shared" si="295"/>
        <v>0</v>
      </c>
      <c r="AA511">
        <f t="shared" si="296"/>
        <v>170000</v>
      </c>
      <c r="AB511">
        <f t="shared" si="297"/>
        <v>0</v>
      </c>
      <c r="AC511">
        <f t="shared" si="298"/>
        <v>0</v>
      </c>
      <c r="AD511">
        <f t="shared" si="299"/>
        <v>0</v>
      </c>
      <c r="AE511">
        <f t="shared" si="320"/>
        <v>0</v>
      </c>
      <c r="AF511">
        <f t="shared" si="300"/>
        <v>0</v>
      </c>
      <c r="AG511">
        <f t="shared" si="301"/>
        <v>0</v>
      </c>
      <c r="AH511">
        <f t="shared" si="302"/>
        <v>0</v>
      </c>
      <c r="AI511">
        <f t="shared" si="303"/>
        <v>0</v>
      </c>
      <c r="AJ511">
        <f t="shared" si="304"/>
        <v>0</v>
      </c>
      <c r="AK511">
        <f t="shared" si="305"/>
        <v>0</v>
      </c>
      <c r="AL511">
        <f t="shared" si="306"/>
        <v>0</v>
      </c>
      <c r="AM511">
        <f t="shared" si="307"/>
        <v>0</v>
      </c>
      <c r="AN511">
        <f t="shared" si="308"/>
        <v>0</v>
      </c>
      <c r="AO511">
        <f t="shared" si="309"/>
        <v>0</v>
      </c>
      <c r="AP511">
        <f t="shared" si="310"/>
        <v>0</v>
      </c>
      <c r="AQ511">
        <f t="shared" si="311"/>
        <v>0</v>
      </c>
      <c r="AR511">
        <f t="shared" si="312"/>
        <v>0</v>
      </c>
      <c r="AS511">
        <f t="shared" si="313"/>
        <v>0</v>
      </c>
      <c r="AT511">
        <f t="shared" si="314"/>
        <v>0</v>
      </c>
      <c r="AU511">
        <f t="shared" si="315"/>
        <v>0</v>
      </c>
      <c r="AV511">
        <f t="shared" si="316"/>
        <v>0</v>
      </c>
      <c r="AW511">
        <f t="shared" si="317"/>
        <v>0</v>
      </c>
      <c r="AX511">
        <f t="shared" si="318"/>
        <v>0</v>
      </c>
      <c r="AY511">
        <f t="shared" si="319"/>
        <v>0</v>
      </c>
    </row>
    <row r="512" spans="2:51">
      <c r="B512" s="1" t="s">
        <v>528</v>
      </c>
      <c r="C512" s="1">
        <v>59437</v>
      </c>
      <c r="D512" s="1" t="s">
        <v>529</v>
      </c>
      <c r="E512" s="1" t="s">
        <v>470</v>
      </c>
      <c r="F512" s="1">
        <v>1</v>
      </c>
      <c r="G512" s="4" t="s">
        <v>784</v>
      </c>
      <c r="H512" t="s">
        <v>785</v>
      </c>
      <c r="I512" t="s">
        <v>177</v>
      </c>
      <c r="J512">
        <f t="shared" si="286"/>
        <v>0</v>
      </c>
      <c r="K512">
        <f t="shared" si="278"/>
        <v>0</v>
      </c>
      <c r="L512">
        <f t="shared" si="279"/>
        <v>0</v>
      </c>
      <c r="M512">
        <f t="shared" si="280"/>
        <v>0</v>
      </c>
      <c r="N512">
        <f t="shared" si="281"/>
        <v>0</v>
      </c>
      <c r="O512">
        <f t="shared" si="282"/>
        <v>0</v>
      </c>
      <c r="P512">
        <f t="shared" si="283"/>
        <v>59437</v>
      </c>
      <c r="Q512">
        <f t="shared" si="284"/>
        <v>1</v>
      </c>
      <c r="R512">
        <f t="shared" si="287"/>
        <v>0</v>
      </c>
      <c r="S512">
        <f t="shared" si="288"/>
        <v>0</v>
      </c>
      <c r="T512">
        <f t="shared" si="289"/>
        <v>0</v>
      </c>
      <c r="U512">
        <f t="shared" si="290"/>
        <v>0</v>
      </c>
      <c r="V512">
        <f t="shared" si="291"/>
        <v>0</v>
      </c>
      <c r="W512">
        <f t="shared" si="292"/>
        <v>0</v>
      </c>
      <c r="X512">
        <f t="shared" si="293"/>
        <v>0</v>
      </c>
      <c r="Y512">
        <f t="shared" si="294"/>
        <v>0</v>
      </c>
      <c r="Z512">
        <f t="shared" si="295"/>
        <v>0</v>
      </c>
      <c r="AA512">
        <f t="shared" si="296"/>
        <v>0</v>
      </c>
      <c r="AB512">
        <f t="shared" si="297"/>
        <v>0</v>
      </c>
      <c r="AC512">
        <f t="shared" si="298"/>
        <v>0</v>
      </c>
      <c r="AD512">
        <f t="shared" si="299"/>
        <v>0</v>
      </c>
      <c r="AE512">
        <f t="shared" si="320"/>
        <v>0</v>
      </c>
      <c r="AF512">
        <f t="shared" si="300"/>
        <v>0</v>
      </c>
      <c r="AG512">
        <f t="shared" si="301"/>
        <v>0</v>
      </c>
      <c r="AH512">
        <f t="shared" si="302"/>
        <v>0</v>
      </c>
      <c r="AI512">
        <f t="shared" si="303"/>
        <v>59437</v>
      </c>
      <c r="AJ512">
        <f t="shared" si="304"/>
        <v>0</v>
      </c>
      <c r="AK512">
        <f t="shared" si="305"/>
        <v>0</v>
      </c>
      <c r="AL512">
        <f t="shared" si="306"/>
        <v>0</v>
      </c>
      <c r="AM512">
        <f t="shared" si="307"/>
        <v>0</v>
      </c>
      <c r="AN512">
        <f t="shared" si="308"/>
        <v>0</v>
      </c>
      <c r="AO512">
        <f t="shared" si="309"/>
        <v>0</v>
      </c>
      <c r="AP512">
        <f t="shared" si="310"/>
        <v>0</v>
      </c>
      <c r="AQ512">
        <f t="shared" si="311"/>
        <v>0</v>
      </c>
      <c r="AR512">
        <f t="shared" si="312"/>
        <v>0</v>
      </c>
      <c r="AS512">
        <f t="shared" si="313"/>
        <v>0</v>
      </c>
      <c r="AT512">
        <f t="shared" si="314"/>
        <v>0</v>
      </c>
      <c r="AU512">
        <f t="shared" si="315"/>
        <v>0</v>
      </c>
      <c r="AV512">
        <f t="shared" si="316"/>
        <v>0</v>
      </c>
      <c r="AW512">
        <f t="shared" si="317"/>
        <v>0</v>
      </c>
      <c r="AX512">
        <f t="shared" si="318"/>
        <v>0</v>
      </c>
      <c r="AY512">
        <f t="shared" si="319"/>
        <v>0</v>
      </c>
    </row>
    <row r="513" spans="2:51" ht="30">
      <c r="B513" s="1" t="s">
        <v>530</v>
      </c>
      <c r="C513" s="1">
        <v>20000</v>
      </c>
      <c r="D513" s="1" t="s">
        <v>29</v>
      </c>
      <c r="E513" s="1" t="s">
        <v>470</v>
      </c>
      <c r="F513" s="1">
        <v>1</v>
      </c>
      <c r="G513" t="s">
        <v>973</v>
      </c>
      <c r="H513" t="s">
        <v>974</v>
      </c>
      <c r="I513" t="s">
        <v>177</v>
      </c>
      <c r="J513">
        <f t="shared" si="286"/>
        <v>0</v>
      </c>
      <c r="K513">
        <f t="shared" si="278"/>
        <v>0</v>
      </c>
      <c r="L513">
        <f t="shared" si="279"/>
        <v>0</v>
      </c>
      <c r="M513">
        <f t="shared" si="280"/>
        <v>0</v>
      </c>
      <c r="N513">
        <f t="shared" si="281"/>
        <v>0</v>
      </c>
      <c r="O513">
        <f t="shared" si="282"/>
        <v>0</v>
      </c>
      <c r="P513">
        <f t="shared" si="283"/>
        <v>20000</v>
      </c>
      <c r="Q513">
        <f t="shared" si="284"/>
        <v>1</v>
      </c>
      <c r="R513">
        <f t="shared" si="287"/>
        <v>0</v>
      </c>
      <c r="S513">
        <f t="shared" si="288"/>
        <v>0</v>
      </c>
      <c r="T513">
        <f t="shared" si="289"/>
        <v>0</v>
      </c>
      <c r="U513">
        <f t="shared" si="290"/>
        <v>0</v>
      </c>
      <c r="V513">
        <f t="shared" si="291"/>
        <v>0</v>
      </c>
      <c r="W513">
        <f t="shared" si="292"/>
        <v>0</v>
      </c>
      <c r="X513">
        <f t="shared" si="293"/>
        <v>0</v>
      </c>
      <c r="Y513">
        <f t="shared" si="294"/>
        <v>0</v>
      </c>
      <c r="Z513">
        <f t="shared" si="295"/>
        <v>20000</v>
      </c>
      <c r="AA513">
        <f t="shared" si="296"/>
        <v>0</v>
      </c>
      <c r="AB513">
        <f t="shared" si="297"/>
        <v>0</v>
      </c>
      <c r="AC513">
        <f t="shared" si="298"/>
        <v>0</v>
      </c>
      <c r="AD513">
        <f t="shared" si="299"/>
        <v>0</v>
      </c>
      <c r="AE513">
        <f t="shared" si="320"/>
        <v>0</v>
      </c>
      <c r="AF513">
        <f t="shared" si="300"/>
        <v>0</v>
      </c>
      <c r="AG513">
        <f t="shared" si="301"/>
        <v>0</v>
      </c>
      <c r="AH513">
        <f t="shared" si="302"/>
        <v>0</v>
      </c>
      <c r="AI513">
        <f t="shared" si="303"/>
        <v>0</v>
      </c>
      <c r="AJ513">
        <f t="shared" si="304"/>
        <v>0</v>
      </c>
      <c r="AK513">
        <f t="shared" si="305"/>
        <v>0</v>
      </c>
      <c r="AL513">
        <f t="shared" si="306"/>
        <v>0</v>
      </c>
      <c r="AM513">
        <f t="shared" si="307"/>
        <v>0</v>
      </c>
      <c r="AN513">
        <f t="shared" si="308"/>
        <v>0</v>
      </c>
      <c r="AO513">
        <f t="shared" si="309"/>
        <v>0</v>
      </c>
      <c r="AP513">
        <f t="shared" si="310"/>
        <v>0</v>
      </c>
      <c r="AQ513">
        <f t="shared" si="311"/>
        <v>0</v>
      </c>
      <c r="AR513">
        <f t="shared" si="312"/>
        <v>0</v>
      </c>
      <c r="AS513">
        <f t="shared" si="313"/>
        <v>0</v>
      </c>
      <c r="AT513">
        <f t="shared" si="314"/>
        <v>0</v>
      </c>
      <c r="AU513">
        <f t="shared" si="315"/>
        <v>0</v>
      </c>
      <c r="AV513">
        <f t="shared" si="316"/>
        <v>0</v>
      </c>
      <c r="AW513">
        <f t="shared" si="317"/>
        <v>0</v>
      </c>
      <c r="AX513">
        <f t="shared" si="318"/>
        <v>0</v>
      </c>
      <c r="AY513">
        <f t="shared" si="319"/>
        <v>0</v>
      </c>
    </row>
    <row r="514" spans="2:51">
      <c r="B514" s="1" t="s">
        <v>531</v>
      </c>
      <c r="C514" s="3">
        <v>500000</v>
      </c>
      <c r="D514" s="3">
        <v>500000</v>
      </c>
      <c r="E514" s="1" t="s">
        <v>470</v>
      </c>
      <c r="F514" s="1">
        <v>1</v>
      </c>
      <c r="G514" t="s">
        <v>789</v>
      </c>
      <c r="H514" s="5" t="s">
        <v>790</v>
      </c>
      <c r="I514" s="5" t="s">
        <v>780</v>
      </c>
      <c r="J514">
        <f t="shared" si="286"/>
        <v>0</v>
      </c>
      <c r="K514">
        <f t="shared" si="278"/>
        <v>0</v>
      </c>
      <c r="L514">
        <f t="shared" si="279"/>
        <v>500000</v>
      </c>
      <c r="M514">
        <f t="shared" si="280"/>
        <v>1</v>
      </c>
      <c r="N514">
        <f t="shared" si="281"/>
        <v>0</v>
      </c>
      <c r="O514">
        <f t="shared" si="282"/>
        <v>0</v>
      </c>
      <c r="P514">
        <f t="shared" si="283"/>
        <v>0</v>
      </c>
      <c r="Q514">
        <f t="shared" si="284"/>
        <v>0</v>
      </c>
      <c r="R514">
        <f t="shared" si="287"/>
        <v>0</v>
      </c>
      <c r="S514">
        <f t="shared" si="288"/>
        <v>0</v>
      </c>
      <c r="T514">
        <f t="shared" si="289"/>
        <v>0</v>
      </c>
      <c r="U514">
        <f t="shared" si="290"/>
        <v>0</v>
      </c>
      <c r="V514">
        <f t="shared" si="291"/>
        <v>0</v>
      </c>
      <c r="W514">
        <f t="shared" si="292"/>
        <v>0</v>
      </c>
      <c r="X514">
        <f t="shared" si="293"/>
        <v>0</v>
      </c>
      <c r="Y514">
        <f t="shared" si="294"/>
        <v>0</v>
      </c>
      <c r="Z514">
        <f t="shared" si="295"/>
        <v>0</v>
      </c>
      <c r="AA514">
        <f t="shared" si="296"/>
        <v>0</v>
      </c>
      <c r="AB514">
        <f t="shared" si="297"/>
        <v>0</v>
      </c>
      <c r="AC514">
        <f t="shared" si="298"/>
        <v>0</v>
      </c>
      <c r="AD514">
        <f t="shared" si="299"/>
        <v>0</v>
      </c>
      <c r="AE514">
        <f t="shared" si="320"/>
        <v>500000</v>
      </c>
      <c r="AF514">
        <f t="shared" si="300"/>
        <v>0</v>
      </c>
      <c r="AG514">
        <f t="shared" si="301"/>
        <v>0</v>
      </c>
      <c r="AH514">
        <f t="shared" si="302"/>
        <v>0</v>
      </c>
      <c r="AI514">
        <f t="shared" si="303"/>
        <v>0</v>
      </c>
      <c r="AJ514">
        <f t="shared" si="304"/>
        <v>0</v>
      </c>
      <c r="AK514">
        <f t="shared" si="305"/>
        <v>0</v>
      </c>
      <c r="AL514">
        <f t="shared" si="306"/>
        <v>0</v>
      </c>
      <c r="AM514">
        <f t="shared" si="307"/>
        <v>0</v>
      </c>
      <c r="AN514">
        <f t="shared" si="308"/>
        <v>0</v>
      </c>
      <c r="AO514">
        <f t="shared" si="309"/>
        <v>0</v>
      </c>
      <c r="AP514">
        <f t="shared" si="310"/>
        <v>0</v>
      </c>
      <c r="AQ514">
        <f t="shared" si="311"/>
        <v>0</v>
      </c>
      <c r="AR514">
        <f t="shared" si="312"/>
        <v>0</v>
      </c>
      <c r="AS514">
        <f t="shared" si="313"/>
        <v>0</v>
      </c>
      <c r="AT514">
        <f t="shared" si="314"/>
        <v>0</v>
      </c>
      <c r="AU514">
        <f t="shared" si="315"/>
        <v>0</v>
      </c>
      <c r="AV514">
        <f t="shared" si="316"/>
        <v>0</v>
      </c>
      <c r="AW514">
        <f t="shared" si="317"/>
        <v>0</v>
      </c>
      <c r="AX514">
        <f t="shared" si="318"/>
        <v>0</v>
      </c>
      <c r="AY514">
        <f t="shared" si="319"/>
        <v>0</v>
      </c>
    </row>
    <row r="515" spans="2:51">
      <c r="B515" s="1" t="s">
        <v>532</v>
      </c>
      <c r="C515" s="1">
        <v>102572</v>
      </c>
      <c r="D515" s="1" t="s">
        <v>533</v>
      </c>
      <c r="E515" s="1" t="s">
        <v>470</v>
      </c>
      <c r="F515" s="1">
        <v>1</v>
      </c>
      <c r="G515" s="4" t="s">
        <v>787</v>
      </c>
      <c r="H515" s="4" t="s">
        <v>788</v>
      </c>
      <c r="I515" s="4" t="s">
        <v>780</v>
      </c>
      <c r="J515">
        <f t="shared" si="286"/>
        <v>0</v>
      </c>
      <c r="K515">
        <f t="shared" si="278"/>
        <v>0</v>
      </c>
      <c r="L515">
        <f t="shared" si="279"/>
        <v>102572</v>
      </c>
      <c r="M515">
        <f t="shared" si="280"/>
        <v>1</v>
      </c>
      <c r="N515">
        <f t="shared" si="281"/>
        <v>0</v>
      </c>
      <c r="O515">
        <f t="shared" si="282"/>
        <v>0</v>
      </c>
      <c r="P515">
        <f t="shared" si="283"/>
        <v>0</v>
      </c>
      <c r="Q515">
        <f t="shared" si="284"/>
        <v>0</v>
      </c>
      <c r="R515">
        <f t="shared" si="287"/>
        <v>0</v>
      </c>
      <c r="S515">
        <f t="shared" si="288"/>
        <v>0</v>
      </c>
      <c r="T515">
        <f t="shared" si="289"/>
        <v>0</v>
      </c>
      <c r="U515">
        <f t="shared" si="290"/>
        <v>0</v>
      </c>
      <c r="V515">
        <f t="shared" si="291"/>
        <v>102572</v>
      </c>
      <c r="W515">
        <f t="shared" si="292"/>
        <v>0</v>
      </c>
      <c r="X515">
        <f t="shared" si="293"/>
        <v>0</v>
      </c>
      <c r="Y515">
        <f t="shared" si="294"/>
        <v>0</v>
      </c>
      <c r="Z515">
        <f t="shared" si="295"/>
        <v>0</v>
      </c>
      <c r="AA515">
        <f t="shared" si="296"/>
        <v>0</v>
      </c>
      <c r="AB515">
        <f t="shared" si="297"/>
        <v>0</v>
      </c>
      <c r="AC515">
        <f t="shared" si="298"/>
        <v>0</v>
      </c>
      <c r="AD515">
        <f t="shared" si="299"/>
        <v>0</v>
      </c>
      <c r="AE515">
        <f t="shared" si="320"/>
        <v>0</v>
      </c>
      <c r="AF515">
        <f t="shared" si="300"/>
        <v>0</v>
      </c>
      <c r="AG515">
        <f t="shared" si="301"/>
        <v>0</v>
      </c>
      <c r="AH515">
        <f t="shared" si="302"/>
        <v>0</v>
      </c>
      <c r="AI515">
        <f t="shared" si="303"/>
        <v>0</v>
      </c>
      <c r="AJ515">
        <f t="shared" si="304"/>
        <v>0</v>
      </c>
      <c r="AK515">
        <f t="shared" si="305"/>
        <v>0</v>
      </c>
      <c r="AL515">
        <f t="shared" si="306"/>
        <v>0</v>
      </c>
      <c r="AM515">
        <f t="shared" si="307"/>
        <v>0</v>
      </c>
      <c r="AN515">
        <f t="shared" si="308"/>
        <v>0</v>
      </c>
      <c r="AO515">
        <f t="shared" si="309"/>
        <v>0</v>
      </c>
      <c r="AP515">
        <f t="shared" si="310"/>
        <v>0</v>
      </c>
      <c r="AQ515">
        <f t="shared" si="311"/>
        <v>0</v>
      </c>
      <c r="AR515">
        <f t="shared" si="312"/>
        <v>0</v>
      </c>
      <c r="AS515">
        <f t="shared" si="313"/>
        <v>0</v>
      </c>
      <c r="AT515">
        <f t="shared" si="314"/>
        <v>0</v>
      </c>
      <c r="AU515">
        <f t="shared" si="315"/>
        <v>0</v>
      </c>
      <c r="AV515">
        <f t="shared" si="316"/>
        <v>0</v>
      </c>
      <c r="AW515">
        <f t="shared" si="317"/>
        <v>0</v>
      </c>
      <c r="AX515">
        <f t="shared" si="318"/>
        <v>0</v>
      </c>
      <c r="AY515">
        <f t="shared" si="319"/>
        <v>0</v>
      </c>
    </row>
    <row r="516" spans="2:51">
      <c r="B516" s="1" t="s">
        <v>534</v>
      </c>
      <c r="C516" s="1">
        <v>15440</v>
      </c>
      <c r="D516" s="1" t="s">
        <v>535</v>
      </c>
      <c r="E516" s="1" t="s">
        <v>470</v>
      </c>
      <c r="F516" s="1">
        <v>1</v>
      </c>
      <c r="G516" s="4" t="s">
        <v>787</v>
      </c>
      <c r="H516" s="4" t="s">
        <v>788</v>
      </c>
      <c r="I516" s="4" t="s">
        <v>780</v>
      </c>
      <c r="J516">
        <f t="shared" si="286"/>
        <v>0</v>
      </c>
      <c r="K516">
        <f t="shared" si="278"/>
        <v>0</v>
      </c>
      <c r="L516">
        <f t="shared" si="279"/>
        <v>15440</v>
      </c>
      <c r="M516">
        <f t="shared" si="280"/>
        <v>1</v>
      </c>
      <c r="N516">
        <f t="shared" si="281"/>
        <v>0</v>
      </c>
      <c r="O516">
        <f t="shared" si="282"/>
        <v>0</v>
      </c>
      <c r="P516">
        <f t="shared" si="283"/>
        <v>0</v>
      </c>
      <c r="Q516">
        <f t="shared" si="284"/>
        <v>0</v>
      </c>
      <c r="R516">
        <f t="shared" si="287"/>
        <v>0</v>
      </c>
      <c r="S516">
        <f t="shared" si="288"/>
        <v>0</v>
      </c>
      <c r="T516">
        <f t="shared" si="289"/>
        <v>0</v>
      </c>
      <c r="U516">
        <f t="shared" si="290"/>
        <v>0</v>
      </c>
      <c r="V516">
        <f t="shared" si="291"/>
        <v>15440</v>
      </c>
      <c r="W516">
        <f t="shared" si="292"/>
        <v>0</v>
      </c>
      <c r="X516">
        <f t="shared" si="293"/>
        <v>0</v>
      </c>
      <c r="Y516">
        <f t="shared" si="294"/>
        <v>0</v>
      </c>
      <c r="Z516">
        <f t="shared" si="295"/>
        <v>0</v>
      </c>
      <c r="AA516">
        <f t="shared" si="296"/>
        <v>0</v>
      </c>
      <c r="AB516">
        <f t="shared" si="297"/>
        <v>0</v>
      </c>
      <c r="AC516">
        <f t="shared" si="298"/>
        <v>0</v>
      </c>
      <c r="AD516">
        <f t="shared" si="299"/>
        <v>0</v>
      </c>
      <c r="AE516">
        <f t="shared" si="320"/>
        <v>0</v>
      </c>
      <c r="AF516">
        <f t="shared" si="300"/>
        <v>0</v>
      </c>
      <c r="AG516">
        <f t="shared" si="301"/>
        <v>0</v>
      </c>
      <c r="AH516">
        <f t="shared" si="302"/>
        <v>0</v>
      </c>
      <c r="AI516">
        <f t="shared" si="303"/>
        <v>0</v>
      </c>
      <c r="AJ516">
        <f t="shared" si="304"/>
        <v>0</v>
      </c>
      <c r="AK516">
        <f t="shared" si="305"/>
        <v>0</v>
      </c>
      <c r="AL516">
        <f t="shared" si="306"/>
        <v>0</v>
      </c>
      <c r="AM516">
        <f t="shared" si="307"/>
        <v>0</v>
      </c>
      <c r="AN516">
        <f t="shared" si="308"/>
        <v>0</v>
      </c>
      <c r="AO516">
        <f t="shared" si="309"/>
        <v>0</v>
      </c>
      <c r="AP516">
        <f t="shared" si="310"/>
        <v>0</v>
      </c>
      <c r="AQ516">
        <f t="shared" si="311"/>
        <v>0</v>
      </c>
      <c r="AR516">
        <f t="shared" si="312"/>
        <v>0</v>
      </c>
      <c r="AS516">
        <f t="shared" si="313"/>
        <v>0</v>
      </c>
      <c r="AT516">
        <f t="shared" si="314"/>
        <v>0</v>
      </c>
      <c r="AU516">
        <f t="shared" si="315"/>
        <v>0</v>
      </c>
      <c r="AV516">
        <f t="shared" si="316"/>
        <v>0</v>
      </c>
      <c r="AW516">
        <f t="shared" si="317"/>
        <v>0</v>
      </c>
      <c r="AX516">
        <f t="shared" si="318"/>
        <v>0</v>
      </c>
      <c r="AY516">
        <f t="shared" si="319"/>
        <v>0</v>
      </c>
    </row>
    <row r="517" spans="2:51">
      <c r="B517" s="1" t="s">
        <v>536</v>
      </c>
      <c r="C517" s="3">
        <v>50000</v>
      </c>
      <c r="D517" s="3">
        <v>50000</v>
      </c>
      <c r="E517" s="1" t="s">
        <v>470</v>
      </c>
      <c r="F517" s="1">
        <v>1</v>
      </c>
      <c r="G517" t="s">
        <v>979</v>
      </c>
      <c r="H517" t="s">
        <v>980</v>
      </c>
      <c r="I517" t="s">
        <v>780</v>
      </c>
      <c r="J517">
        <f t="shared" si="286"/>
        <v>0</v>
      </c>
      <c r="K517">
        <f t="shared" si="278"/>
        <v>0</v>
      </c>
      <c r="L517">
        <f t="shared" si="279"/>
        <v>50000</v>
      </c>
      <c r="M517">
        <f t="shared" si="280"/>
        <v>1</v>
      </c>
      <c r="N517">
        <f t="shared" si="281"/>
        <v>0</v>
      </c>
      <c r="O517">
        <f t="shared" si="282"/>
        <v>0</v>
      </c>
      <c r="P517">
        <f t="shared" si="283"/>
        <v>0</v>
      </c>
      <c r="Q517">
        <f t="shared" si="284"/>
        <v>0</v>
      </c>
      <c r="R517">
        <f t="shared" si="287"/>
        <v>0</v>
      </c>
      <c r="S517">
        <f t="shared" si="288"/>
        <v>0</v>
      </c>
      <c r="T517">
        <f t="shared" si="289"/>
        <v>0</v>
      </c>
      <c r="U517">
        <f t="shared" si="290"/>
        <v>0</v>
      </c>
      <c r="V517">
        <f t="shared" si="291"/>
        <v>0</v>
      </c>
      <c r="W517">
        <f t="shared" si="292"/>
        <v>0</v>
      </c>
      <c r="X517">
        <f t="shared" si="293"/>
        <v>0</v>
      </c>
      <c r="Y517">
        <f t="shared" si="294"/>
        <v>50000</v>
      </c>
      <c r="Z517">
        <f t="shared" si="295"/>
        <v>0</v>
      </c>
      <c r="AA517">
        <f t="shared" si="296"/>
        <v>0</v>
      </c>
      <c r="AB517">
        <f t="shared" si="297"/>
        <v>0</v>
      </c>
      <c r="AC517">
        <f t="shared" si="298"/>
        <v>0</v>
      </c>
      <c r="AD517">
        <f t="shared" si="299"/>
        <v>0</v>
      </c>
      <c r="AE517">
        <f t="shared" si="320"/>
        <v>0</v>
      </c>
      <c r="AF517">
        <f t="shared" si="300"/>
        <v>0</v>
      </c>
      <c r="AG517">
        <f t="shared" si="301"/>
        <v>0</v>
      </c>
      <c r="AH517">
        <f t="shared" si="302"/>
        <v>0</v>
      </c>
      <c r="AI517">
        <f t="shared" si="303"/>
        <v>0</v>
      </c>
      <c r="AJ517">
        <f t="shared" si="304"/>
        <v>0</v>
      </c>
      <c r="AK517">
        <f t="shared" si="305"/>
        <v>0</v>
      </c>
      <c r="AL517">
        <f t="shared" si="306"/>
        <v>0</v>
      </c>
      <c r="AM517">
        <f t="shared" si="307"/>
        <v>0</v>
      </c>
      <c r="AN517">
        <f t="shared" si="308"/>
        <v>0</v>
      </c>
      <c r="AO517">
        <f t="shared" si="309"/>
        <v>0</v>
      </c>
      <c r="AP517">
        <f t="shared" si="310"/>
        <v>0</v>
      </c>
      <c r="AQ517">
        <f t="shared" si="311"/>
        <v>0</v>
      </c>
      <c r="AR517">
        <f t="shared" si="312"/>
        <v>0</v>
      </c>
      <c r="AS517">
        <f t="shared" si="313"/>
        <v>0</v>
      </c>
      <c r="AT517">
        <f t="shared" si="314"/>
        <v>0</v>
      </c>
      <c r="AU517">
        <f t="shared" si="315"/>
        <v>0</v>
      </c>
      <c r="AV517">
        <f t="shared" si="316"/>
        <v>0</v>
      </c>
      <c r="AW517">
        <f t="shared" si="317"/>
        <v>0</v>
      </c>
      <c r="AX517">
        <f t="shared" si="318"/>
        <v>0</v>
      </c>
      <c r="AY517">
        <f t="shared" si="319"/>
        <v>0</v>
      </c>
    </row>
    <row r="518" spans="2:51">
      <c r="B518" s="1" t="s">
        <v>537</v>
      </c>
      <c r="C518" s="3">
        <v>38061</v>
      </c>
      <c r="D518" s="3">
        <v>38061</v>
      </c>
      <c r="E518" s="1" t="s">
        <v>470</v>
      </c>
      <c r="F518" s="1">
        <v>1</v>
      </c>
      <c r="G518" t="s">
        <v>979</v>
      </c>
      <c r="H518" t="s">
        <v>980</v>
      </c>
      <c r="I518" t="s">
        <v>780</v>
      </c>
      <c r="J518">
        <f t="shared" si="286"/>
        <v>0</v>
      </c>
      <c r="K518">
        <f t="shared" si="278"/>
        <v>0</v>
      </c>
      <c r="L518">
        <f t="shared" si="279"/>
        <v>38061</v>
      </c>
      <c r="M518">
        <f t="shared" si="280"/>
        <v>1</v>
      </c>
      <c r="N518">
        <f t="shared" si="281"/>
        <v>0</v>
      </c>
      <c r="O518">
        <f t="shared" si="282"/>
        <v>0</v>
      </c>
      <c r="P518">
        <f t="shared" si="283"/>
        <v>0</v>
      </c>
      <c r="Q518">
        <f t="shared" si="284"/>
        <v>0</v>
      </c>
      <c r="R518">
        <f t="shared" si="287"/>
        <v>0</v>
      </c>
      <c r="S518">
        <f t="shared" si="288"/>
        <v>0</v>
      </c>
      <c r="T518">
        <f t="shared" si="289"/>
        <v>0</v>
      </c>
      <c r="U518">
        <f t="shared" si="290"/>
        <v>0</v>
      </c>
      <c r="V518">
        <f t="shared" si="291"/>
        <v>0</v>
      </c>
      <c r="W518">
        <f t="shared" si="292"/>
        <v>0</v>
      </c>
      <c r="X518">
        <f t="shared" si="293"/>
        <v>0</v>
      </c>
      <c r="Y518">
        <f t="shared" si="294"/>
        <v>38061</v>
      </c>
      <c r="Z518">
        <f t="shared" si="295"/>
        <v>0</v>
      </c>
      <c r="AA518">
        <f t="shared" si="296"/>
        <v>0</v>
      </c>
      <c r="AB518">
        <f t="shared" si="297"/>
        <v>0</v>
      </c>
      <c r="AC518">
        <f t="shared" si="298"/>
        <v>0</v>
      </c>
      <c r="AD518">
        <f t="shared" si="299"/>
        <v>0</v>
      </c>
      <c r="AE518">
        <f t="shared" si="320"/>
        <v>0</v>
      </c>
      <c r="AF518">
        <f t="shared" si="300"/>
        <v>0</v>
      </c>
      <c r="AG518">
        <f t="shared" si="301"/>
        <v>0</v>
      </c>
      <c r="AH518">
        <f t="shared" si="302"/>
        <v>0</v>
      </c>
      <c r="AI518">
        <f t="shared" si="303"/>
        <v>0</v>
      </c>
      <c r="AJ518">
        <f t="shared" si="304"/>
        <v>0</v>
      </c>
      <c r="AK518">
        <f t="shared" si="305"/>
        <v>0</v>
      </c>
      <c r="AL518">
        <f t="shared" si="306"/>
        <v>0</v>
      </c>
      <c r="AM518">
        <f t="shared" si="307"/>
        <v>0</v>
      </c>
      <c r="AN518">
        <f t="shared" si="308"/>
        <v>0</v>
      </c>
      <c r="AO518">
        <f t="shared" si="309"/>
        <v>0</v>
      </c>
      <c r="AP518">
        <f t="shared" si="310"/>
        <v>0</v>
      </c>
      <c r="AQ518">
        <f t="shared" si="311"/>
        <v>0</v>
      </c>
      <c r="AR518">
        <f t="shared" si="312"/>
        <v>0</v>
      </c>
      <c r="AS518">
        <f t="shared" si="313"/>
        <v>0</v>
      </c>
      <c r="AT518">
        <f t="shared" si="314"/>
        <v>0</v>
      </c>
      <c r="AU518">
        <f t="shared" si="315"/>
        <v>0</v>
      </c>
      <c r="AV518">
        <f t="shared" si="316"/>
        <v>0</v>
      </c>
      <c r="AW518">
        <f t="shared" si="317"/>
        <v>0</v>
      </c>
      <c r="AX518">
        <f t="shared" si="318"/>
        <v>0</v>
      </c>
      <c r="AY518">
        <f t="shared" si="319"/>
        <v>0</v>
      </c>
    </row>
    <row r="519" spans="2:51">
      <c r="B519" s="1" t="s">
        <v>538</v>
      </c>
      <c r="C519" s="1">
        <v>246500</v>
      </c>
      <c r="D519" s="1" t="s">
        <v>539</v>
      </c>
      <c r="E519" s="1" t="s">
        <v>470</v>
      </c>
      <c r="F519" s="1">
        <v>1</v>
      </c>
      <c r="G519" t="s">
        <v>967</v>
      </c>
      <c r="H519" t="s">
        <v>968</v>
      </c>
      <c r="I519" t="s">
        <v>200</v>
      </c>
      <c r="J519">
        <f t="shared" si="286"/>
        <v>0</v>
      </c>
      <c r="K519">
        <f t="shared" si="278"/>
        <v>0</v>
      </c>
      <c r="L519">
        <f t="shared" si="279"/>
        <v>0</v>
      </c>
      <c r="M519">
        <f t="shared" si="280"/>
        <v>0</v>
      </c>
      <c r="N519">
        <f t="shared" si="281"/>
        <v>246500</v>
      </c>
      <c r="O519">
        <f t="shared" si="282"/>
        <v>1</v>
      </c>
      <c r="P519">
        <f t="shared" si="283"/>
        <v>0</v>
      </c>
      <c r="Q519">
        <f t="shared" si="284"/>
        <v>0</v>
      </c>
      <c r="R519">
        <f t="shared" si="287"/>
        <v>0</v>
      </c>
      <c r="S519">
        <f t="shared" si="288"/>
        <v>0</v>
      </c>
      <c r="T519">
        <f t="shared" si="289"/>
        <v>0</v>
      </c>
      <c r="U519">
        <f t="shared" si="290"/>
        <v>246500</v>
      </c>
      <c r="V519">
        <f t="shared" si="291"/>
        <v>0</v>
      </c>
      <c r="W519">
        <f t="shared" si="292"/>
        <v>0</v>
      </c>
      <c r="X519">
        <f t="shared" si="293"/>
        <v>0</v>
      </c>
      <c r="Y519">
        <f t="shared" si="294"/>
        <v>0</v>
      </c>
      <c r="Z519">
        <f t="shared" si="295"/>
        <v>0</v>
      </c>
      <c r="AA519">
        <f t="shared" si="296"/>
        <v>0</v>
      </c>
      <c r="AB519">
        <f t="shared" si="297"/>
        <v>0</v>
      </c>
      <c r="AC519">
        <f t="shared" si="298"/>
        <v>0</v>
      </c>
      <c r="AD519">
        <f t="shared" si="299"/>
        <v>0</v>
      </c>
      <c r="AE519">
        <f t="shared" si="320"/>
        <v>0</v>
      </c>
      <c r="AF519">
        <f t="shared" si="300"/>
        <v>0</v>
      </c>
      <c r="AG519">
        <f t="shared" si="301"/>
        <v>0</v>
      </c>
      <c r="AH519">
        <f t="shared" si="302"/>
        <v>0</v>
      </c>
      <c r="AI519">
        <f t="shared" si="303"/>
        <v>0</v>
      </c>
      <c r="AJ519">
        <f t="shared" si="304"/>
        <v>0</v>
      </c>
      <c r="AK519">
        <f t="shared" si="305"/>
        <v>0</v>
      </c>
      <c r="AL519">
        <f t="shared" si="306"/>
        <v>0</v>
      </c>
      <c r="AM519">
        <f t="shared" si="307"/>
        <v>0</v>
      </c>
      <c r="AN519">
        <f t="shared" si="308"/>
        <v>0</v>
      </c>
      <c r="AO519">
        <f t="shared" si="309"/>
        <v>0</v>
      </c>
      <c r="AP519">
        <f t="shared" si="310"/>
        <v>0</v>
      </c>
      <c r="AQ519">
        <f t="shared" si="311"/>
        <v>0</v>
      </c>
      <c r="AR519">
        <f t="shared" si="312"/>
        <v>0</v>
      </c>
      <c r="AS519">
        <f t="shared" si="313"/>
        <v>0</v>
      </c>
      <c r="AT519">
        <f t="shared" si="314"/>
        <v>0</v>
      </c>
      <c r="AU519">
        <f t="shared" si="315"/>
        <v>0</v>
      </c>
      <c r="AV519">
        <f t="shared" si="316"/>
        <v>0</v>
      </c>
      <c r="AW519">
        <f t="shared" si="317"/>
        <v>0</v>
      </c>
      <c r="AX519">
        <f t="shared" si="318"/>
        <v>0</v>
      </c>
      <c r="AY519">
        <f t="shared" si="319"/>
        <v>0</v>
      </c>
    </row>
    <row r="520" spans="2:51">
      <c r="B520" s="1" t="s">
        <v>540</v>
      </c>
      <c r="C520" s="1">
        <v>15726</v>
      </c>
      <c r="D520" s="1" t="s">
        <v>541</v>
      </c>
      <c r="E520" s="1" t="s">
        <v>470</v>
      </c>
      <c r="F520" s="1">
        <v>1</v>
      </c>
      <c r="G520" s="4" t="s">
        <v>1002</v>
      </c>
      <c r="H520" s="4" t="s">
        <v>1003</v>
      </c>
      <c r="I520" s="4" t="s">
        <v>177</v>
      </c>
      <c r="J520">
        <f t="shared" si="286"/>
        <v>0</v>
      </c>
      <c r="K520">
        <f t="shared" si="278"/>
        <v>0</v>
      </c>
      <c r="L520">
        <f t="shared" si="279"/>
        <v>0</v>
      </c>
      <c r="M520">
        <f t="shared" si="280"/>
        <v>0</v>
      </c>
      <c r="N520">
        <f t="shared" si="281"/>
        <v>0</v>
      </c>
      <c r="O520">
        <f t="shared" si="282"/>
        <v>0</v>
      </c>
      <c r="P520">
        <f t="shared" si="283"/>
        <v>15726</v>
      </c>
      <c r="Q520">
        <f t="shared" si="284"/>
        <v>1</v>
      </c>
      <c r="R520">
        <f t="shared" si="287"/>
        <v>0</v>
      </c>
      <c r="S520">
        <f t="shared" si="288"/>
        <v>0</v>
      </c>
      <c r="T520">
        <f t="shared" si="289"/>
        <v>0</v>
      </c>
      <c r="U520">
        <f t="shared" si="290"/>
        <v>0</v>
      </c>
      <c r="V520">
        <f t="shared" si="291"/>
        <v>0</v>
      </c>
      <c r="W520">
        <f t="shared" si="292"/>
        <v>0</v>
      </c>
      <c r="X520">
        <f t="shared" si="293"/>
        <v>0</v>
      </c>
      <c r="Y520">
        <f t="shared" si="294"/>
        <v>0</v>
      </c>
      <c r="Z520">
        <f t="shared" si="295"/>
        <v>0</v>
      </c>
      <c r="AA520">
        <f t="shared" si="296"/>
        <v>0</v>
      </c>
      <c r="AB520">
        <f t="shared" si="297"/>
        <v>0</v>
      </c>
      <c r="AC520">
        <f t="shared" si="298"/>
        <v>0</v>
      </c>
      <c r="AD520">
        <f t="shared" si="299"/>
        <v>0</v>
      </c>
      <c r="AE520">
        <f t="shared" si="320"/>
        <v>0</v>
      </c>
      <c r="AF520">
        <f t="shared" si="300"/>
        <v>0</v>
      </c>
      <c r="AG520">
        <f t="shared" si="301"/>
        <v>0</v>
      </c>
      <c r="AH520">
        <f t="shared" si="302"/>
        <v>0</v>
      </c>
      <c r="AI520">
        <f t="shared" si="303"/>
        <v>0</v>
      </c>
      <c r="AJ520">
        <f t="shared" si="304"/>
        <v>0</v>
      </c>
      <c r="AK520">
        <f t="shared" si="305"/>
        <v>0</v>
      </c>
      <c r="AL520">
        <f t="shared" si="306"/>
        <v>0</v>
      </c>
      <c r="AM520">
        <f t="shared" si="307"/>
        <v>0</v>
      </c>
      <c r="AN520">
        <f t="shared" si="308"/>
        <v>0</v>
      </c>
      <c r="AO520">
        <f t="shared" si="309"/>
        <v>15726</v>
      </c>
      <c r="AP520">
        <f t="shared" si="310"/>
        <v>0</v>
      </c>
      <c r="AQ520">
        <f t="shared" si="311"/>
        <v>0</v>
      </c>
      <c r="AR520">
        <f t="shared" si="312"/>
        <v>0</v>
      </c>
      <c r="AS520">
        <f t="shared" si="313"/>
        <v>0</v>
      </c>
      <c r="AT520">
        <f t="shared" si="314"/>
        <v>0</v>
      </c>
      <c r="AU520">
        <f t="shared" si="315"/>
        <v>0</v>
      </c>
      <c r="AV520">
        <f t="shared" si="316"/>
        <v>0</v>
      </c>
      <c r="AW520">
        <f t="shared" si="317"/>
        <v>0</v>
      </c>
      <c r="AX520">
        <f t="shared" si="318"/>
        <v>0</v>
      </c>
      <c r="AY520">
        <f t="shared" si="319"/>
        <v>0</v>
      </c>
    </row>
    <row r="521" spans="2:51">
      <c r="B521" s="1" t="s">
        <v>542</v>
      </c>
      <c r="C521" s="1">
        <v>11900</v>
      </c>
      <c r="D521" s="1" t="s">
        <v>543</v>
      </c>
      <c r="E521" s="1" t="s">
        <v>470</v>
      </c>
      <c r="F521" s="1">
        <v>1</v>
      </c>
      <c r="G521" s="4" t="s">
        <v>783</v>
      </c>
      <c r="H521" s="6" t="s">
        <v>986</v>
      </c>
      <c r="I521" s="5" t="s">
        <v>177</v>
      </c>
      <c r="J521">
        <f t="shared" si="286"/>
        <v>0</v>
      </c>
      <c r="K521">
        <f t="shared" si="278"/>
        <v>0</v>
      </c>
      <c r="L521">
        <f t="shared" si="279"/>
        <v>0</v>
      </c>
      <c r="M521">
        <f t="shared" si="280"/>
        <v>0</v>
      </c>
      <c r="N521">
        <f t="shared" si="281"/>
        <v>0</v>
      </c>
      <c r="O521">
        <f t="shared" si="282"/>
        <v>0</v>
      </c>
      <c r="P521">
        <f t="shared" si="283"/>
        <v>11900</v>
      </c>
      <c r="Q521">
        <f t="shared" si="284"/>
        <v>1</v>
      </c>
      <c r="R521">
        <f t="shared" si="287"/>
        <v>0</v>
      </c>
      <c r="S521">
        <f t="shared" si="288"/>
        <v>0</v>
      </c>
      <c r="T521">
        <f t="shared" si="289"/>
        <v>0</v>
      </c>
      <c r="U521">
        <f t="shared" si="290"/>
        <v>0</v>
      </c>
      <c r="V521">
        <f t="shared" si="291"/>
        <v>0</v>
      </c>
      <c r="W521">
        <f t="shared" si="292"/>
        <v>0</v>
      </c>
      <c r="X521">
        <f t="shared" si="293"/>
        <v>0</v>
      </c>
      <c r="Y521">
        <f t="shared" si="294"/>
        <v>0</v>
      </c>
      <c r="Z521">
        <f t="shared" si="295"/>
        <v>0</v>
      </c>
      <c r="AA521">
        <f t="shared" si="296"/>
        <v>11900</v>
      </c>
      <c r="AB521">
        <f t="shared" si="297"/>
        <v>0</v>
      </c>
      <c r="AC521">
        <f t="shared" si="298"/>
        <v>0</v>
      </c>
      <c r="AD521">
        <f t="shared" si="299"/>
        <v>0</v>
      </c>
      <c r="AE521">
        <f t="shared" si="320"/>
        <v>0</v>
      </c>
      <c r="AF521">
        <f t="shared" si="300"/>
        <v>0</v>
      </c>
      <c r="AG521">
        <f t="shared" si="301"/>
        <v>0</v>
      </c>
      <c r="AH521">
        <f t="shared" si="302"/>
        <v>0</v>
      </c>
      <c r="AI521">
        <f t="shared" si="303"/>
        <v>0</v>
      </c>
      <c r="AJ521">
        <f t="shared" si="304"/>
        <v>0</v>
      </c>
      <c r="AK521">
        <f t="shared" si="305"/>
        <v>0</v>
      </c>
      <c r="AL521">
        <f t="shared" si="306"/>
        <v>0</v>
      </c>
      <c r="AM521">
        <f t="shared" si="307"/>
        <v>0</v>
      </c>
      <c r="AN521">
        <f t="shared" si="308"/>
        <v>0</v>
      </c>
      <c r="AO521">
        <f t="shared" si="309"/>
        <v>0</v>
      </c>
      <c r="AP521">
        <f t="shared" si="310"/>
        <v>0</v>
      </c>
      <c r="AQ521">
        <f t="shared" si="311"/>
        <v>0</v>
      </c>
      <c r="AR521">
        <f t="shared" si="312"/>
        <v>0</v>
      </c>
      <c r="AS521">
        <f t="shared" si="313"/>
        <v>0</v>
      </c>
      <c r="AT521">
        <f t="shared" si="314"/>
        <v>0</v>
      </c>
      <c r="AU521">
        <f t="shared" si="315"/>
        <v>0</v>
      </c>
      <c r="AV521">
        <f t="shared" si="316"/>
        <v>0</v>
      </c>
      <c r="AW521">
        <f t="shared" si="317"/>
        <v>0</v>
      </c>
      <c r="AX521">
        <f t="shared" si="318"/>
        <v>0</v>
      </c>
      <c r="AY521">
        <f t="shared" si="319"/>
        <v>0</v>
      </c>
    </row>
    <row r="522" spans="2:51">
      <c r="B522" s="1" t="s">
        <v>544</v>
      </c>
      <c r="C522" s="1">
        <v>49274</v>
      </c>
      <c r="D522" s="1" t="s">
        <v>545</v>
      </c>
      <c r="E522" s="1" t="s">
        <v>470</v>
      </c>
      <c r="F522" s="1">
        <v>1</v>
      </c>
      <c r="G522" s="5" t="s">
        <v>1008</v>
      </c>
      <c r="H522" s="6" t="s">
        <v>1009</v>
      </c>
      <c r="I522" s="6" t="s">
        <v>177</v>
      </c>
      <c r="J522">
        <f t="shared" si="286"/>
        <v>0</v>
      </c>
      <c r="K522">
        <f t="shared" si="278"/>
        <v>0</v>
      </c>
      <c r="L522">
        <f t="shared" si="279"/>
        <v>0</v>
      </c>
      <c r="M522">
        <f t="shared" si="280"/>
        <v>0</v>
      </c>
      <c r="N522">
        <f t="shared" si="281"/>
        <v>0</v>
      </c>
      <c r="O522">
        <f t="shared" si="282"/>
        <v>0</v>
      </c>
      <c r="P522">
        <f t="shared" si="283"/>
        <v>49274</v>
      </c>
      <c r="Q522">
        <f t="shared" si="284"/>
        <v>1</v>
      </c>
      <c r="R522">
        <f t="shared" si="287"/>
        <v>0</v>
      </c>
      <c r="S522">
        <f t="shared" si="288"/>
        <v>0</v>
      </c>
      <c r="T522">
        <f t="shared" si="289"/>
        <v>0</v>
      </c>
      <c r="U522">
        <f t="shared" si="290"/>
        <v>0</v>
      </c>
      <c r="V522">
        <f t="shared" si="291"/>
        <v>0</v>
      </c>
      <c r="W522">
        <f t="shared" si="292"/>
        <v>0</v>
      </c>
      <c r="X522">
        <f t="shared" si="293"/>
        <v>0</v>
      </c>
      <c r="Y522">
        <f t="shared" si="294"/>
        <v>0</v>
      </c>
      <c r="Z522">
        <f t="shared" si="295"/>
        <v>0</v>
      </c>
      <c r="AA522">
        <f t="shared" si="296"/>
        <v>0</v>
      </c>
      <c r="AB522">
        <f t="shared" si="297"/>
        <v>0</v>
      </c>
      <c r="AC522">
        <f t="shared" si="298"/>
        <v>0</v>
      </c>
      <c r="AD522">
        <f t="shared" si="299"/>
        <v>0</v>
      </c>
      <c r="AE522">
        <f t="shared" si="320"/>
        <v>0</v>
      </c>
      <c r="AF522">
        <f t="shared" si="300"/>
        <v>0</v>
      </c>
      <c r="AG522">
        <f t="shared" si="301"/>
        <v>0</v>
      </c>
      <c r="AH522">
        <f t="shared" si="302"/>
        <v>0</v>
      </c>
      <c r="AI522">
        <f t="shared" si="303"/>
        <v>0</v>
      </c>
      <c r="AJ522">
        <f t="shared" si="304"/>
        <v>0</v>
      </c>
      <c r="AK522">
        <f t="shared" si="305"/>
        <v>0</v>
      </c>
      <c r="AL522">
        <f t="shared" si="306"/>
        <v>0</v>
      </c>
      <c r="AM522">
        <f t="shared" si="307"/>
        <v>0</v>
      </c>
      <c r="AN522">
        <f t="shared" si="308"/>
        <v>0</v>
      </c>
      <c r="AO522">
        <f t="shared" si="309"/>
        <v>0</v>
      </c>
      <c r="AP522">
        <f t="shared" si="310"/>
        <v>0</v>
      </c>
      <c r="AQ522">
        <f t="shared" si="311"/>
        <v>0</v>
      </c>
      <c r="AR522">
        <f t="shared" si="312"/>
        <v>49274</v>
      </c>
      <c r="AS522">
        <f t="shared" si="313"/>
        <v>0</v>
      </c>
      <c r="AT522">
        <f t="shared" si="314"/>
        <v>0</v>
      </c>
      <c r="AU522">
        <f t="shared" si="315"/>
        <v>0</v>
      </c>
      <c r="AV522">
        <f t="shared" si="316"/>
        <v>0</v>
      </c>
      <c r="AW522">
        <f t="shared" si="317"/>
        <v>0</v>
      </c>
      <c r="AX522">
        <f t="shared" si="318"/>
        <v>0</v>
      </c>
      <c r="AY522">
        <f t="shared" si="319"/>
        <v>0</v>
      </c>
    </row>
    <row r="523" spans="2:51">
      <c r="B523" s="1" t="s">
        <v>546</v>
      </c>
      <c r="C523" s="1">
        <v>100000</v>
      </c>
      <c r="D523" s="1" t="s">
        <v>19</v>
      </c>
      <c r="E523" s="1" t="s">
        <v>470</v>
      </c>
      <c r="F523" s="1">
        <v>1</v>
      </c>
      <c r="G523" t="s">
        <v>975</v>
      </c>
      <c r="H523" t="s">
        <v>976</v>
      </c>
      <c r="I523" t="s">
        <v>780</v>
      </c>
      <c r="J523">
        <f t="shared" si="286"/>
        <v>0</v>
      </c>
      <c r="K523">
        <f t="shared" si="278"/>
        <v>0</v>
      </c>
      <c r="L523">
        <f t="shared" si="279"/>
        <v>100000</v>
      </c>
      <c r="M523">
        <f t="shared" si="280"/>
        <v>1</v>
      </c>
      <c r="N523">
        <f t="shared" si="281"/>
        <v>0</v>
      </c>
      <c r="O523">
        <f t="shared" si="282"/>
        <v>0</v>
      </c>
      <c r="P523">
        <f t="shared" si="283"/>
        <v>0</v>
      </c>
      <c r="Q523">
        <f t="shared" si="284"/>
        <v>0</v>
      </c>
      <c r="R523">
        <f t="shared" si="287"/>
        <v>0</v>
      </c>
      <c r="S523">
        <f t="shared" si="288"/>
        <v>0</v>
      </c>
      <c r="T523">
        <f t="shared" si="289"/>
        <v>0</v>
      </c>
      <c r="U523">
        <f t="shared" si="290"/>
        <v>0</v>
      </c>
      <c r="V523">
        <f t="shared" si="291"/>
        <v>0</v>
      </c>
      <c r="W523">
        <f t="shared" si="292"/>
        <v>0</v>
      </c>
      <c r="X523">
        <f t="shared" si="293"/>
        <v>0</v>
      </c>
      <c r="Y523">
        <f t="shared" si="294"/>
        <v>0</v>
      </c>
      <c r="Z523">
        <f t="shared" si="295"/>
        <v>0</v>
      </c>
      <c r="AA523">
        <f t="shared" si="296"/>
        <v>0</v>
      </c>
      <c r="AB523">
        <f t="shared" si="297"/>
        <v>0</v>
      </c>
      <c r="AC523">
        <f t="shared" si="298"/>
        <v>0</v>
      </c>
      <c r="AD523">
        <f t="shared" si="299"/>
        <v>0</v>
      </c>
      <c r="AE523">
        <f t="shared" si="320"/>
        <v>0</v>
      </c>
      <c r="AF523">
        <f t="shared" si="300"/>
        <v>0</v>
      </c>
      <c r="AG523">
        <f t="shared" si="301"/>
        <v>0</v>
      </c>
      <c r="AH523">
        <f t="shared" si="302"/>
        <v>0</v>
      </c>
      <c r="AI523">
        <f t="shared" si="303"/>
        <v>0</v>
      </c>
      <c r="AJ523">
        <f t="shared" si="304"/>
        <v>0</v>
      </c>
      <c r="AK523">
        <f t="shared" si="305"/>
        <v>0</v>
      </c>
      <c r="AL523">
        <f t="shared" si="306"/>
        <v>0</v>
      </c>
      <c r="AM523">
        <f t="shared" si="307"/>
        <v>0</v>
      </c>
      <c r="AN523">
        <f t="shared" si="308"/>
        <v>0</v>
      </c>
      <c r="AO523">
        <f t="shared" si="309"/>
        <v>0</v>
      </c>
      <c r="AP523">
        <f t="shared" si="310"/>
        <v>0</v>
      </c>
      <c r="AQ523">
        <f t="shared" si="311"/>
        <v>0</v>
      </c>
      <c r="AR523">
        <f t="shared" si="312"/>
        <v>0</v>
      </c>
      <c r="AS523">
        <f t="shared" si="313"/>
        <v>0</v>
      </c>
      <c r="AT523">
        <f t="shared" si="314"/>
        <v>0</v>
      </c>
      <c r="AU523">
        <f t="shared" si="315"/>
        <v>0</v>
      </c>
      <c r="AV523">
        <f t="shared" si="316"/>
        <v>0</v>
      </c>
      <c r="AW523">
        <f t="shared" si="317"/>
        <v>0</v>
      </c>
      <c r="AX523">
        <f t="shared" si="318"/>
        <v>100000</v>
      </c>
      <c r="AY523">
        <f t="shared" si="319"/>
        <v>0</v>
      </c>
    </row>
    <row r="524" spans="2:51">
      <c r="B524" s="1" t="s">
        <v>547</v>
      </c>
      <c r="C524" s="1">
        <v>15000</v>
      </c>
      <c r="D524" s="1" t="s">
        <v>548</v>
      </c>
      <c r="E524" s="1" t="s">
        <v>470</v>
      </c>
      <c r="F524" s="1">
        <v>1</v>
      </c>
      <c r="G524" s="5" t="s">
        <v>1014</v>
      </c>
      <c r="H524" s="6" t="s">
        <v>1015</v>
      </c>
      <c r="I524" s="6" t="s">
        <v>780</v>
      </c>
      <c r="J524">
        <f t="shared" si="286"/>
        <v>0</v>
      </c>
      <c r="K524">
        <f t="shared" si="278"/>
        <v>0</v>
      </c>
      <c r="L524">
        <f t="shared" si="279"/>
        <v>15000</v>
      </c>
      <c r="M524">
        <f t="shared" si="280"/>
        <v>1</v>
      </c>
      <c r="N524">
        <f t="shared" si="281"/>
        <v>0</v>
      </c>
      <c r="O524">
        <f t="shared" si="282"/>
        <v>0</v>
      </c>
      <c r="P524">
        <f t="shared" si="283"/>
        <v>0</v>
      </c>
      <c r="Q524">
        <f t="shared" si="284"/>
        <v>0</v>
      </c>
      <c r="R524">
        <f t="shared" si="287"/>
        <v>0</v>
      </c>
      <c r="S524">
        <f t="shared" si="288"/>
        <v>0</v>
      </c>
      <c r="T524">
        <f t="shared" si="289"/>
        <v>0</v>
      </c>
      <c r="U524">
        <f t="shared" si="290"/>
        <v>0</v>
      </c>
      <c r="V524">
        <f t="shared" si="291"/>
        <v>0</v>
      </c>
      <c r="W524">
        <f t="shared" si="292"/>
        <v>0</v>
      </c>
      <c r="X524">
        <f t="shared" si="293"/>
        <v>0</v>
      </c>
      <c r="Y524">
        <f t="shared" si="294"/>
        <v>0</v>
      </c>
      <c r="Z524">
        <f t="shared" si="295"/>
        <v>0</v>
      </c>
      <c r="AA524">
        <f t="shared" si="296"/>
        <v>0</v>
      </c>
      <c r="AB524">
        <f t="shared" si="297"/>
        <v>0</v>
      </c>
      <c r="AC524">
        <f t="shared" si="298"/>
        <v>0</v>
      </c>
      <c r="AD524">
        <f t="shared" si="299"/>
        <v>0</v>
      </c>
      <c r="AE524">
        <f t="shared" si="320"/>
        <v>0</v>
      </c>
      <c r="AF524">
        <f t="shared" si="300"/>
        <v>0</v>
      </c>
      <c r="AG524">
        <f t="shared" si="301"/>
        <v>0</v>
      </c>
      <c r="AH524">
        <f t="shared" si="302"/>
        <v>0</v>
      </c>
      <c r="AI524">
        <f t="shared" si="303"/>
        <v>0</v>
      </c>
      <c r="AJ524">
        <f t="shared" si="304"/>
        <v>0</v>
      </c>
      <c r="AK524">
        <f t="shared" si="305"/>
        <v>0</v>
      </c>
      <c r="AL524">
        <f t="shared" si="306"/>
        <v>0</v>
      </c>
      <c r="AM524">
        <f t="shared" si="307"/>
        <v>0</v>
      </c>
      <c r="AN524">
        <f t="shared" si="308"/>
        <v>0</v>
      </c>
      <c r="AO524">
        <f t="shared" si="309"/>
        <v>0</v>
      </c>
      <c r="AP524">
        <f t="shared" si="310"/>
        <v>0</v>
      </c>
      <c r="AQ524">
        <f t="shared" si="311"/>
        <v>0</v>
      </c>
      <c r="AR524">
        <f t="shared" si="312"/>
        <v>0</v>
      </c>
      <c r="AS524">
        <f t="shared" si="313"/>
        <v>0</v>
      </c>
      <c r="AT524">
        <f t="shared" si="314"/>
        <v>0</v>
      </c>
      <c r="AU524">
        <f t="shared" si="315"/>
        <v>0</v>
      </c>
      <c r="AV524">
        <f t="shared" si="316"/>
        <v>15000</v>
      </c>
      <c r="AW524">
        <f t="shared" si="317"/>
        <v>0</v>
      </c>
      <c r="AX524">
        <f t="shared" si="318"/>
        <v>0</v>
      </c>
      <c r="AY524">
        <f t="shared" si="319"/>
        <v>0</v>
      </c>
    </row>
    <row r="525" spans="2:51">
      <c r="B525" s="1" t="s">
        <v>549</v>
      </c>
      <c r="C525" s="1">
        <v>31500</v>
      </c>
      <c r="D525" s="1" t="s">
        <v>550</v>
      </c>
      <c r="E525" s="1" t="s">
        <v>470</v>
      </c>
      <c r="F525" s="1">
        <v>1</v>
      </c>
      <c r="G525" s="5" t="s">
        <v>1014</v>
      </c>
      <c r="H525" s="6" t="s">
        <v>1015</v>
      </c>
      <c r="I525" s="6" t="s">
        <v>780</v>
      </c>
      <c r="J525">
        <f t="shared" si="286"/>
        <v>0</v>
      </c>
      <c r="K525">
        <f t="shared" si="278"/>
        <v>0</v>
      </c>
      <c r="L525">
        <f t="shared" si="279"/>
        <v>31500</v>
      </c>
      <c r="M525">
        <f t="shared" si="280"/>
        <v>1</v>
      </c>
      <c r="N525">
        <f t="shared" si="281"/>
        <v>0</v>
      </c>
      <c r="O525">
        <f t="shared" si="282"/>
        <v>0</v>
      </c>
      <c r="P525">
        <f t="shared" si="283"/>
        <v>0</v>
      </c>
      <c r="Q525">
        <f t="shared" si="284"/>
        <v>0</v>
      </c>
      <c r="R525">
        <f t="shared" si="287"/>
        <v>0</v>
      </c>
      <c r="S525">
        <f t="shared" si="288"/>
        <v>0</v>
      </c>
      <c r="T525">
        <f t="shared" si="289"/>
        <v>0</v>
      </c>
      <c r="U525">
        <f t="shared" si="290"/>
        <v>0</v>
      </c>
      <c r="V525">
        <f t="shared" si="291"/>
        <v>0</v>
      </c>
      <c r="W525">
        <f t="shared" si="292"/>
        <v>0</v>
      </c>
      <c r="X525">
        <f t="shared" si="293"/>
        <v>0</v>
      </c>
      <c r="Y525">
        <f t="shared" si="294"/>
        <v>0</v>
      </c>
      <c r="Z525">
        <f t="shared" si="295"/>
        <v>0</v>
      </c>
      <c r="AA525">
        <f t="shared" si="296"/>
        <v>0</v>
      </c>
      <c r="AB525">
        <f t="shared" si="297"/>
        <v>0</v>
      </c>
      <c r="AC525">
        <f t="shared" si="298"/>
        <v>0</v>
      </c>
      <c r="AD525">
        <f t="shared" si="299"/>
        <v>0</v>
      </c>
      <c r="AE525">
        <f t="shared" si="320"/>
        <v>0</v>
      </c>
      <c r="AF525">
        <f t="shared" si="300"/>
        <v>0</v>
      </c>
      <c r="AG525">
        <f t="shared" si="301"/>
        <v>0</v>
      </c>
      <c r="AH525">
        <f t="shared" si="302"/>
        <v>0</v>
      </c>
      <c r="AI525">
        <f t="shared" si="303"/>
        <v>0</v>
      </c>
      <c r="AJ525">
        <f t="shared" si="304"/>
        <v>0</v>
      </c>
      <c r="AK525">
        <f t="shared" si="305"/>
        <v>0</v>
      </c>
      <c r="AL525">
        <f t="shared" si="306"/>
        <v>0</v>
      </c>
      <c r="AM525">
        <f t="shared" si="307"/>
        <v>0</v>
      </c>
      <c r="AN525">
        <f t="shared" si="308"/>
        <v>0</v>
      </c>
      <c r="AO525">
        <f t="shared" si="309"/>
        <v>0</v>
      </c>
      <c r="AP525">
        <f t="shared" si="310"/>
        <v>0</v>
      </c>
      <c r="AQ525">
        <f t="shared" si="311"/>
        <v>0</v>
      </c>
      <c r="AR525">
        <f t="shared" si="312"/>
        <v>0</v>
      </c>
      <c r="AS525">
        <f t="shared" si="313"/>
        <v>0</v>
      </c>
      <c r="AT525">
        <f t="shared" si="314"/>
        <v>0</v>
      </c>
      <c r="AU525">
        <f t="shared" si="315"/>
        <v>0</v>
      </c>
      <c r="AV525">
        <f t="shared" si="316"/>
        <v>31500</v>
      </c>
      <c r="AW525">
        <f t="shared" si="317"/>
        <v>0</v>
      </c>
      <c r="AX525">
        <f t="shared" si="318"/>
        <v>0</v>
      </c>
      <c r="AY525">
        <f t="shared" si="319"/>
        <v>0</v>
      </c>
    </row>
    <row r="526" spans="2:51">
      <c r="B526" s="1" t="s">
        <v>551</v>
      </c>
      <c r="C526" s="1">
        <v>115000</v>
      </c>
      <c r="D526" s="1" t="s">
        <v>552</v>
      </c>
      <c r="E526" s="1" t="s">
        <v>470</v>
      </c>
      <c r="F526" s="1">
        <v>1</v>
      </c>
      <c r="G526" s="20" t="s">
        <v>994</v>
      </c>
      <c r="H526" s="5" t="s">
        <v>995</v>
      </c>
      <c r="I526" s="5" t="s">
        <v>177</v>
      </c>
      <c r="J526">
        <f t="shared" si="286"/>
        <v>0</v>
      </c>
      <c r="K526">
        <f t="shared" si="278"/>
        <v>0</v>
      </c>
      <c r="L526">
        <f t="shared" si="279"/>
        <v>0</v>
      </c>
      <c r="M526">
        <f t="shared" si="280"/>
        <v>0</v>
      </c>
      <c r="N526">
        <f t="shared" si="281"/>
        <v>0</v>
      </c>
      <c r="O526">
        <f t="shared" si="282"/>
        <v>0</v>
      </c>
      <c r="P526">
        <f t="shared" si="283"/>
        <v>115000</v>
      </c>
      <c r="Q526">
        <f t="shared" si="284"/>
        <v>1</v>
      </c>
      <c r="R526">
        <f t="shared" si="287"/>
        <v>0</v>
      </c>
      <c r="S526">
        <f t="shared" si="288"/>
        <v>0</v>
      </c>
      <c r="T526">
        <f t="shared" si="289"/>
        <v>0</v>
      </c>
      <c r="U526">
        <f t="shared" si="290"/>
        <v>0</v>
      </c>
      <c r="V526">
        <f t="shared" si="291"/>
        <v>0</v>
      </c>
      <c r="W526">
        <f t="shared" si="292"/>
        <v>0</v>
      </c>
      <c r="X526">
        <f t="shared" si="293"/>
        <v>0</v>
      </c>
      <c r="Y526">
        <f t="shared" si="294"/>
        <v>0</v>
      </c>
      <c r="Z526">
        <f t="shared" si="295"/>
        <v>0</v>
      </c>
      <c r="AA526">
        <f t="shared" si="296"/>
        <v>0</v>
      </c>
      <c r="AB526">
        <f t="shared" si="297"/>
        <v>0</v>
      </c>
      <c r="AC526">
        <f t="shared" si="298"/>
        <v>0</v>
      </c>
      <c r="AD526">
        <f t="shared" si="299"/>
        <v>0</v>
      </c>
      <c r="AE526">
        <f t="shared" si="320"/>
        <v>0</v>
      </c>
      <c r="AF526">
        <f t="shared" si="300"/>
        <v>0</v>
      </c>
      <c r="AG526">
        <f t="shared" si="301"/>
        <v>0</v>
      </c>
      <c r="AH526">
        <f t="shared" si="302"/>
        <v>0</v>
      </c>
      <c r="AI526">
        <f t="shared" si="303"/>
        <v>0</v>
      </c>
      <c r="AJ526">
        <f t="shared" si="304"/>
        <v>0</v>
      </c>
      <c r="AK526">
        <f t="shared" si="305"/>
        <v>115000</v>
      </c>
      <c r="AL526">
        <f t="shared" si="306"/>
        <v>0</v>
      </c>
      <c r="AM526">
        <f t="shared" si="307"/>
        <v>0</v>
      </c>
      <c r="AN526">
        <f t="shared" si="308"/>
        <v>0</v>
      </c>
      <c r="AO526">
        <f t="shared" si="309"/>
        <v>0</v>
      </c>
      <c r="AP526">
        <f t="shared" si="310"/>
        <v>0</v>
      </c>
      <c r="AQ526">
        <f t="shared" si="311"/>
        <v>0</v>
      </c>
      <c r="AR526">
        <f t="shared" si="312"/>
        <v>0</v>
      </c>
      <c r="AS526">
        <f t="shared" si="313"/>
        <v>0</v>
      </c>
      <c r="AT526">
        <f t="shared" si="314"/>
        <v>0</v>
      </c>
      <c r="AU526">
        <f t="shared" si="315"/>
        <v>0</v>
      </c>
      <c r="AV526">
        <f t="shared" si="316"/>
        <v>0</v>
      </c>
      <c r="AW526">
        <f t="shared" si="317"/>
        <v>0</v>
      </c>
      <c r="AX526">
        <f t="shared" si="318"/>
        <v>0</v>
      </c>
      <c r="AY526">
        <f t="shared" si="319"/>
        <v>0</v>
      </c>
    </row>
    <row r="527" spans="2:51">
      <c r="B527" s="1" t="s">
        <v>553</v>
      </c>
      <c r="C527" s="1">
        <v>23000</v>
      </c>
      <c r="D527" s="1" t="s">
        <v>554</v>
      </c>
      <c r="E527" s="1" t="s">
        <v>470</v>
      </c>
      <c r="F527" s="1">
        <v>1</v>
      </c>
      <c r="G527" s="21" t="s">
        <v>998</v>
      </c>
      <c r="H527" s="21" t="s">
        <v>999</v>
      </c>
      <c r="I527" s="21" t="s">
        <v>794</v>
      </c>
      <c r="J527">
        <f t="shared" si="286"/>
        <v>23000</v>
      </c>
      <c r="K527">
        <f t="shared" si="278"/>
        <v>1</v>
      </c>
      <c r="L527">
        <f t="shared" si="279"/>
        <v>0</v>
      </c>
      <c r="M527">
        <f t="shared" si="280"/>
        <v>0</v>
      </c>
      <c r="N527">
        <f t="shared" si="281"/>
        <v>0</v>
      </c>
      <c r="O527">
        <f t="shared" si="282"/>
        <v>0</v>
      </c>
      <c r="P527">
        <f t="shared" si="283"/>
        <v>0</v>
      </c>
      <c r="Q527">
        <f t="shared" si="284"/>
        <v>0</v>
      </c>
      <c r="R527">
        <f t="shared" si="287"/>
        <v>0</v>
      </c>
      <c r="S527">
        <f t="shared" si="288"/>
        <v>0</v>
      </c>
      <c r="T527">
        <f t="shared" si="289"/>
        <v>0</v>
      </c>
      <c r="U527">
        <f t="shared" si="290"/>
        <v>0</v>
      </c>
      <c r="V527">
        <f t="shared" si="291"/>
        <v>0</v>
      </c>
      <c r="W527">
        <f t="shared" si="292"/>
        <v>0</v>
      </c>
      <c r="X527">
        <f t="shared" si="293"/>
        <v>0</v>
      </c>
      <c r="Y527">
        <f t="shared" si="294"/>
        <v>0</v>
      </c>
      <c r="Z527">
        <f t="shared" si="295"/>
        <v>0</v>
      </c>
      <c r="AA527">
        <f t="shared" si="296"/>
        <v>0</v>
      </c>
      <c r="AB527">
        <f t="shared" si="297"/>
        <v>0</v>
      </c>
      <c r="AC527">
        <f t="shared" si="298"/>
        <v>0</v>
      </c>
      <c r="AD527">
        <f t="shared" si="299"/>
        <v>0</v>
      </c>
      <c r="AE527">
        <f t="shared" si="320"/>
        <v>0</v>
      </c>
      <c r="AF527">
        <f t="shared" si="300"/>
        <v>0</v>
      </c>
      <c r="AG527">
        <f t="shared" si="301"/>
        <v>0</v>
      </c>
      <c r="AH527">
        <f t="shared" si="302"/>
        <v>0</v>
      </c>
      <c r="AI527">
        <f t="shared" si="303"/>
        <v>0</v>
      </c>
      <c r="AJ527">
        <f t="shared" si="304"/>
        <v>0</v>
      </c>
      <c r="AK527">
        <f t="shared" si="305"/>
        <v>0</v>
      </c>
      <c r="AL527">
        <f t="shared" si="306"/>
        <v>0</v>
      </c>
      <c r="AM527">
        <f t="shared" si="307"/>
        <v>23000</v>
      </c>
      <c r="AN527">
        <f t="shared" si="308"/>
        <v>0</v>
      </c>
      <c r="AO527">
        <f t="shared" si="309"/>
        <v>0</v>
      </c>
      <c r="AP527">
        <f t="shared" si="310"/>
        <v>0</v>
      </c>
      <c r="AQ527">
        <f t="shared" si="311"/>
        <v>0</v>
      </c>
      <c r="AR527">
        <f t="shared" si="312"/>
        <v>0</v>
      </c>
      <c r="AS527">
        <f t="shared" si="313"/>
        <v>0</v>
      </c>
      <c r="AT527">
        <f t="shared" si="314"/>
        <v>0</v>
      </c>
      <c r="AU527">
        <f t="shared" si="315"/>
        <v>0</v>
      </c>
      <c r="AV527">
        <f t="shared" si="316"/>
        <v>0</v>
      </c>
      <c r="AW527">
        <f t="shared" si="317"/>
        <v>0</v>
      </c>
      <c r="AX527">
        <f t="shared" si="318"/>
        <v>0</v>
      </c>
      <c r="AY527">
        <f t="shared" si="319"/>
        <v>0</v>
      </c>
    </row>
    <row r="528" spans="2:51">
      <c r="B528" s="1" t="s">
        <v>555</v>
      </c>
      <c r="C528" s="1">
        <v>50000</v>
      </c>
      <c r="D528" s="1" t="s">
        <v>8</v>
      </c>
      <c r="E528" s="1" t="s">
        <v>470</v>
      </c>
      <c r="F528" s="1">
        <v>1</v>
      </c>
      <c r="G528" t="s">
        <v>963</v>
      </c>
      <c r="H528" t="s">
        <v>964</v>
      </c>
      <c r="I528" t="s">
        <v>780</v>
      </c>
      <c r="J528">
        <f t="shared" si="286"/>
        <v>0</v>
      </c>
      <c r="K528">
        <f t="shared" si="278"/>
        <v>0</v>
      </c>
      <c r="L528">
        <f t="shared" si="279"/>
        <v>50000</v>
      </c>
      <c r="M528">
        <f t="shared" si="280"/>
        <v>1</v>
      </c>
      <c r="N528">
        <f t="shared" si="281"/>
        <v>0</v>
      </c>
      <c r="O528">
        <f t="shared" si="282"/>
        <v>0</v>
      </c>
      <c r="P528">
        <f t="shared" si="283"/>
        <v>0</v>
      </c>
      <c r="Q528">
        <f t="shared" si="284"/>
        <v>0</v>
      </c>
      <c r="R528">
        <f t="shared" si="287"/>
        <v>0</v>
      </c>
      <c r="S528">
        <f t="shared" si="288"/>
        <v>0</v>
      </c>
      <c r="T528">
        <f t="shared" si="289"/>
        <v>0</v>
      </c>
      <c r="U528">
        <f t="shared" si="290"/>
        <v>0</v>
      </c>
      <c r="V528">
        <f t="shared" si="291"/>
        <v>0</v>
      </c>
      <c r="W528">
        <f t="shared" si="292"/>
        <v>0</v>
      </c>
      <c r="X528">
        <f t="shared" si="293"/>
        <v>50000</v>
      </c>
      <c r="Y528">
        <f t="shared" si="294"/>
        <v>0</v>
      </c>
      <c r="Z528">
        <f t="shared" si="295"/>
        <v>0</v>
      </c>
      <c r="AA528">
        <f t="shared" si="296"/>
        <v>0</v>
      </c>
      <c r="AB528">
        <f t="shared" si="297"/>
        <v>0</v>
      </c>
      <c r="AC528">
        <f t="shared" si="298"/>
        <v>0</v>
      </c>
      <c r="AD528">
        <f t="shared" si="299"/>
        <v>0</v>
      </c>
      <c r="AE528">
        <f t="shared" si="320"/>
        <v>0</v>
      </c>
      <c r="AF528">
        <f t="shared" si="300"/>
        <v>0</v>
      </c>
      <c r="AG528">
        <f t="shared" si="301"/>
        <v>0</v>
      </c>
      <c r="AH528">
        <f t="shared" si="302"/>
        <v>0</v>
      </c>
      <c r="AI528">
        <f t="shared" si="303"/>
        <v>0</v>
      </c>
      <c r="AJ528">
        <f t="shared" si="304"/>
        <v>0</v>
      </c>
      <c r="AK528">
        <f t="shared" si="305"/>
        <v>0</v>
      </c>
      <c r="AL528">
        <f t="shared" si="306"/>
        <v>0</v>
      </c>
      <c r="AM528">
        <f t="shared" si="307"/>
        <v>0</v>
      </c>
      <c r="AN528">
        <f t="shared" si="308"/>
        <v>0</v>
      </c>
      <c r="AO528">
        <f t="shared" si="309"/>
        <v>0</v>
      </c>
      <c r="AP528">
        <f t="shared" si="310"/>
        <v>0</v>
      </c>
      <c r="AQ528">
        <f t="shared" si="311"/>
        <v>0</v>
      </c>
      <c r="AR528">
        <f t="shared" si="312"/>
        <v>0</v>
      </c>
      <c r="AS528">
        <f t="shared" si="313"/>
        <v>0</v>
      </c>
      <c r="AT528">
        <f t="shared" si="314"/>
        <v>0</v>
      </c>
      <c r="AU528">
        <f t="shared" si="315"/>
        <v>0</v>
      </c>
      <c r="AV528">
        <f t="shared" si="316"/>
        <v>0</v>
      </c>
      <c r="AW528">
        <f t="shared" si="317"/>
        <v>0</v>
      </c>
      <c r="AX528">
        <f t="shared" si="318"/>
        <v>0</v>
      </c>
      <c r="AY528">
        <f t="shared" si="319"/>
        <v>0</v>
      </c>
    </row>
    <row r="529" spans="2:51" ht="30">
      <c r="B529" s="1" t="s">
        <v>556</v>
      </c>
      <c r="C529" s="3">
        <v>77241</v>
      </c>
      <c r="D529" s="3">
        <v>77241</v>
      </c>
      <c r="E529" s="1" t="s">
        <v>470</v>
      </c>
      <c r="F529" s="1">
        <v>1</v>
      </c>
      <c r="G529" s="23" t="s">
        <v>1006</v>
      </c>
      <c r="H529" s="6" t="s">
        <v>1007</v>
      </c>
      <c r="I529" s="6" t="s">
        <v>794</v>
      </c>
      <c r="J529">
        <f t="shared" si="286"/>
        <v>77241</v>
      </c>
      <c r="K529">
        <f t="shared" si="278"/>
        <v>1</v>
      </c>
      <c r="L529">
        <f t="shared" si="279"/>
        <v>0</v>
      </c>
      <c r="M529">
        <f t="shared" si="280"/>
        <v>0</v>
      </c>
      <c r="N529">
        <f t="shared" si="281"/>
        <v>0</v>
      </c>
      <c r="O529">
        <f t="shared" si="282"/>
        <v>0</v>
      </c>
      <c r="P529">
        <f t="shared" si="283"/>
        <v>0</v>
      </c>
      <c r="Q529">
        <f t="shared" si="284"/>
        <v>0</v>
      </c>
      <c r="R529">
        <f t="shared" si="287"/>
        <v>0</v>
      </c>
      <c r="S529">
        <f t="shared" si="288"/>
        <v>0</v>
      </c>
      <c r="T529">
        <f t="shared" si="289"/>
        <v>0</v>
      </c>
      <c r="U529">
        <f t="shared" si="290"/>
        <v>0</v>
      </c>
      <c r="V529">
        <f t="shared" si="291"/>
        <v>0</v>
      </c>
      <c r="W529">
        <f t="shared" si="292"/>
        <v>0</v>
      </c>
      <c r="X529">
        <f t="shared" si="293"/>
        <v>0</v>
      </c>
      <c r="Y529">
        <f t="shared" si="294"/>
        <v>0</v>
      </c>
      <c r="Z529">
        <f t="shared" si="295"/>
        <v>0</v>
      </c>
      <c r="AA529">
        <f t="shared" si="296"/>
        <v>0</v>
      </c>
      <c r="AB529">
        <f t="shared" si="297"/>
        <v>0</v>
      </c>
      <c r="AC529">
        <f t="shared" si="298"/>
        <v>0</v>
      </c>
      <c r="AD529">
        <f t="shared" si="299"/>
        <v>0</v>
      </c>
      <c r="AE529">
        <f t="shared" si="320"/>
        <v>0</v>
      </c>
      <c r="AF529">
        <f t="shared" si="300"/>
        <v>0</v>
      </c>
      <c r="AG529">
        <f t="shared" si="301"/>
        <v>0</v>
      </c>
      <c r="AH529">
        <f t="shared" si="302"/>
        <v>0</v>
      </c>
      <c r="AI529">
        <f t="shared" si="303"/>
        <v>0</v>
      </c>
      <c r="AJ529">
        <f t="shared" si="304"/>
        <v>0</v>
      </c>
      <c r="AK529">
        <f t="shared" si="305"/>
        <v>0</v>
      </c>
      <c r="AL529">
        <f t="shared" si="306"/>
        <v>0</v>
      </c>
      <c r="AM529">
        <f t="shared" si="307"/>
        <v>0</v>
      </c>
      <c r="AN529">
        <f t="shared" si="308"/>
        <v>0</v>
      </c>
      <c r="AO529">
        <f t="shared" si="309"/>
        <v>0</v>
      </c>
      <c r="AP529">
        <f t="shared" si="310"/>
        <v>0</v>
      </c>
      <c r="AQ529">
        <f t="shared" si="311"/>
        <v>77241</v>
      </c>
      <c r="AR529">
        <f t="shared" si="312"/>
        <v>0</v>
      </c>
      <c r="AS529">
        <f t="shared" si="313"/>
        <v>0</v>
      </c>
      <c r="AT529">
        <f t="shared" si="314"/>
        <v>0</v>
      </c>
      <c r="AU529">
        <f t="shared" si="315"/>
        <v>0</v>
      </c>
      <c r="AV529">
        <f t="shared" si="316"/>
        <v>0</v>
      </c>
      <c r="AW529">
        <f t="shared" si="317"/>
        <v>0</v>
      </c>
      <c r="AX529">
        <f t="shared" si="318"/>
        <v>0</v>
      </c>
      <c r="AY529">
        <f t="shared" si="319"/>
        <v>0</v>
      </c>
    </row>
    <row r="530" spans="2:51">
      <c r="B530" s="1" t="s">
        <v>557</v>
      </c>
      <c r="C530" s="3">
        <v>125000</v>
      </c>
      <c r="D530" s="3">
        <v>125000</v>
      </c>
      <c r="E530" s="1" t="s">
        <v>470</v>
      </c>
      <c r="F530" s="1">
        <v>2</v>
      </c>
      <c r="G530" t="s">
        <v>984</v>
      </c>
      <c r="H530" t="s">
        <v>1016</v>
      </c>
      <c r="I530" t="s">
        <v>177</v>
      </c>
      <c r="J530">
        <f t="shared" si="286"/>
        <v>0</v>
      </c>
      <c r="K530">
        <f t="shared" si="278"/>
        <v>0</v>
      </c>
      <c r="L530">
        <f t="shared" si="279"/>
        <v>0</v>
      </c>
      <c r="M530">
        <f t="shared" si="280"/>
        <v>0</v>
      </c>
      <c r="N530">
        <f t="shared" si="281"/>
        <v>0</v>
      </c>
      <c r="O530">
        <f t="shared" si="282"/>
        <v>0</v>
      </c>
      <c r="P530">
        <f t="shared" si="283"/>
        <v>125000</v>
      </c>
      <c r="Q530">
        <f t="shared" si="284"/>
        <v>1</v>
      </c>
      <c r="R530">
        <f t="shared" si="287"/>
        <v>0</v>
      </c>
      <c r="S530">
        <f t="shared" si="288"/>
        <v>0</v>
      </c>
      <c r="T530">
        <f t="shared" si="289"/>
        <v>0</v>
      </c>
      <c r="U530">
        <f t="shared" si="290"/>
        <v>0</v>
      </c>
      <c r="V530">
        <f t="shared" si="291"/>
        <v>0</v>
      </c>
      <c r="W530">
        <f t="shared" si="292"/>
        <v>0</v>
      </c>
      <c r="X530">
        <f t="shared" si="293"/>
        <v>0</v>
      </c>
      <c r="Y530">
        <f t="shared" si="294"/>
        <v>0</v>
      </c>
      <c r="Z530">
        <f t="shared" si="295"/>
        <v>0</v>
      </c>
      <c r="AA530">
        <f t="shared" si="296"/>
        <v>0</v>
      </c>
      <c r="AB530">
        <f t="shared" si="297"/>
        <v>0</v>
      </c>
      <c r="AC530">
        <f t="shared" si="298"/>
        <v>0</v>
      </c>
      <c r="AD530">
        <f t="shared" si="299"/>
        <v>0</v>
      </c>
      <c r="AE530">
        <f t="shared" si="320"/>
        <v>0</v>
      </c>
      <c r="AF530">
        <f t="shared" si="300"/>
        <v>0</v>
      </c>
      <c r="AG530">
        <f t="shared" si="301"/>
        <v>0</v>
      </c>
      <c r="AH530">
        <f t="shared" si="302"/>
        <v>0</v>
      </c>
      <c r="AI530">
        <f t="shared" si="303"/>
        <v>0</v>
      </c>
      <c r="AJ530">
        <f t="shared" si="304"/>
        <v>125000</v>
      </c>
      <c r="AK530">
        <f t="shared" si="305"/>
        <v>0</v>
      </c>
      <c r="AL530">
        <f t="shared" si="306"/>
        <v>0</v>
      </c>
      <c r="AM530">
        <f t="shared" si="307"/>
        <v>0</v>
      </c>
      <c r="AN530">
        <f t="shared" si="308"/>
        <v>0</v>
      </c>
      <c r="AO530">
        <f t="shared" si="309"/>
        <v>0</v>
      </c>
      <c r="AP530">
        <f t="shared" si="310"/>
        <v>0</v>
      </c>
      <c r="AQ530">
        <f t="shared" si="311"/>
        <v>0</v>
      </c>
      <c r="AR530">
        <f t="shared" si="312"/>
        <v>0</v>
      </c>
      <c r="AS530">
        <f t="shared" si="313"/>
        <v>0</v>
      </c>
      <c r="AT530">
        <f t="shared" si="314"/>
        <v>0</v>
      </c>
      <c r="AU530">
        <f t="shared" si="315"/>
        <v>0</v>
      </c>
      <c r="AV530">
        <f t="shared" si="316"/>
        <v>0</v>
      </c>
      <c r="AW530">
        <f t="shared" si="317"/>
        <v>0</v>
      </c>
      <c r="AX530">
        <f t="shared" si="318"/>
        <v>0</v>
      </c>
      <c r="AY530">
        <f t="shared" si="319"/>
        <v>0</v>
      </c>
    </row>
    <row r="531" spans="2:51">
      <c r="B531" s="1" t="s">
        <v>558</v>
      </c>
      <c r="C531" s="3">
        <v>23076</v>
      </c>
      <c r="D531" s="3">
        <v>23076</v>
      </c>
      <c r="E531" s="1" t="s">
        <v>470</v>
      </c>
      <c r="F531" s="1">
        <v>2</v>
      </c>
      <c r="G531" t="s">
        <v>984</v>
      </c>
      <c r="H531" t="s">
        <v>1016</v>
      </c>
      <c r="I531" t="s">
        <v>177</v>
      </c>
      <c r="J531">
        <f t="shared" si="286"/>
        <v>0</v>
      </c>
      <c r="K531">
        <f t="shared" si="278"/>
        <v>0</v>
      </c>
      <c r="L531">
        <f t="shared" si="279"/>
        <v>0</v>
      </c>
      <c r="M531">
        <f t="shared" si="280"/>
        <v>0</v>
      </c>
      <c r="N531">
        <f t="shared" si="281"/>
        <v>0</v>
      </c>
      <c r="O531">
        <f t="shared" si="282"/>
        <v>0</v>
      </c>
      <c r="P531">
        <f t="shared" si="283"/>
        <v>23076</v>
      </c>
      <c r="Q531">
        <f t="shared" si="284"/>
        <v>1</v>
      </c>
      <c r="R531">
        <f t="shared" si="287"/>
        <v>0</v>
      </c>
      <c r="S531">
        <f t="shared" si="288"/>
        <v>0</v>
      </c>
      <c r="T531">
        <f t="shared" si="289"/>
        <v>0</v>
      </c>
      <c r="U531">
        <f t="shared" si="290"/>
        <v>0</v>
      </c>
      <c r="V531">
        <f t="shared" si="291"/>
        <v>0</v>
      </c>
      <c r="W531">
        <f t="shared" si="292"/>
        <v>0</v>
      </c>
      <c r="X531">
        <f t="shared" si="293"/>
        <v>0</v>
      </c>
      <c r="Y531">
        <f t="shared" si="294"/>
        <v>0</v>
      </c>
      <c r="Z531">
        <f t="shared" si="295"/>
        <v>0</v>
      </c>
      <c r="AA531">
        <f t="shared" si="296"/>
        <v>0</v>
      </c>
      <c r="AB531">
        <f t="shared" si="297"/>
        <v>0</v>
      </c>
      <c r="AC531">
        <f t="shared" si="298"/>
        <v>0</v>
      </c>
      <c r="AD531">
        <f t="shared" si="299"/>
        <v>0</v>
      </c>
      <c r="AE531">
        <f t="shared" si="320"/>
        <v>0</v>
      </c>
      <c r="AF531">
        <f t="shared" si="300"/>
        <v>0</v>
      </c>
      <c r="AG531">
        <f t="shared" si="301"/>
        <v>0</v>
      </c>
      <c r="AH531">
        <f t="shared" si="302"/>
        <v>0</v>
      </c>
      <c r="AI531">
        <f t="shared" si="303"/>
        <v>0</v>
      </c>
      <c r="AJ531">
        <f t="shared" si="304"/>
        <v>23076</v>
      </c>
      <c r="AK531">
        <f t="shared" si="305"/>
        <v>0</v>
      </c>
      <c r="AL531">
        <f t="shared" si="306"/>
        <v>0</v>
      </c>
      <c r="AM531">
        <f t="shared" si="307"/>
        <v>0</v>
      </c>
      <c r="AN531">
        <f t="shared" si="308"/>
        <v>0</v>
      </c>
      <c r="AO531">
        <f t="shared" si="309"/>
        <v>0</v>
      </c>
      <c r="AP531">
        <f t="shared" si="310"/>
        <v>0</v>
      </c>
      <c r="AQ531">
        <f t="shared" si="311"/>
        <v>0</v>
      </c>
      <c r="AR531">
        <f t="shared" si="312"/>
        <v>0</v>
      </c>
      <c r="AS531">
        <f t="shared" si="313"/>
        <v>0</v>
      </c>
      <c r="AT531">
        <f t="shared" si="314"/>
        <v>0</v>
      </c>
      <c r="AU531">
        <f t="shared" si="315"/>
        <v>0</v>
      </c>
      <c r="AV531">
        <f t="shared" si="316"/>
        <v>0</v>
      </c>
      <c r="AW531">
        <f t="shared" si="317"/>
        <v>0</v>
      </c>
      <c r="AX531">
        <f t="shared" si="318"/>
        <v>0</v>
      </c>
      <c r="AY531">
        <f t="shared" si="319"/>
        <v>0</v>
      </c>
    </row>
    <row r="532" spans="2:51">
      <c r="B532" s="1" t="s">
        <v>559</v>
      </c>
      <c r="C532" s="3">
        <v>179000</v>
      </c>
      <c r="D532" s="3">
        <v>179000</v>
      </c>
      <c r="E532" s="1" t="s">
        <v>470</v>
      </c>
      <c r="F532" s="1">
        <v>2</v>
      </c>
      <c r="G532" t="s">
        <v>789</v>
      </c>
      <c r="H532" s="5" t="s">
        <v>790</v>
      </c>
      <c r="I532" s="5" t="s">
        <v>780</v>
      </c>
      <c r="J532">
        <f t="shared" si="286"/>
        <v>0</v>
      </c>
      <c r="K532">
        <f t="shared" si="278"/>
        <v>0</v>
      </c>
      <c r="L532">
        <f t="shared" si="279"/>
        <v>179000</v>
      </c>
      <c r="M532">
        <f t="shared" si="280"/>
        <v>1</v>
      </c>
      <c r="N532">
        <f t="shared" si="281"/>
        <v>0</v>
      </c>
      <c r="O532">
        <f t="shared" si="282"/>
        <v>0</v>
      </c>
      <c r="P532">
        <f t="shared" si="283"/>
        <v>0</v>
      </c>
      <c r="Q532">
        <f t="shared" si="284"/>
        <v>0</v>
      </c>
      <c r="R532">
        <f t="shared" si="287"/>
        <v>0</v>
      </c>
      <c r="S532">
        <f t="shared" si="288"/>
        <v>0</v>
      </c>
      <c r="T532">
        <f t="shared" si="289"/>
        <v>0</v>
      </c>
      <c r="U532">
        <f t="shared" si="290"/>
        <v>0</v>
      </c>
      <c r="V532">
        <f t="shared" si="291"/>
        <v>0</v>
      </c>
      <c r="W532">
        <f t="shared" si="292"/>
        <v>0</v>
      </c>
      <c r="X532">
        <f t="shared" si="293"/>
        <v>0</v>
      </c>
      <c r="Y532">
        <f t="shared" si="294"/>
        <v>0</v>
      </c>
      <c r="Z532">
        <f t="shared" si="295"/>
        <v>0</v>
      </c>
      <c r="AA532">
        <f t="shared" si="296"/>
        <v>0</v>
      </c>
      <c r="AB532">
        <f t="shared" si="297"/>
        <v>0</v>
      </c>
      <c r="AC532">
        <f t="shared" si="298"/>
        <v>0</v>
      </c>
      <c r="AD532">
        <f t="shared" si="299"/>
        <v>0</v>
      </c>
      <c r="AE532">
        <f t="shared" si="320"/>
        <v>179000</v>
      </c>
      <c r="AF532">
        <f t="shared" si="300"/>
        <v>0</v>
      </c>
      <c r="AG532">
        <f t="shared" si="301"/>
        <v>0</v>
      </c>
      <c r="AH532">
        <f t="shared" si="302"/>
        <v>0</v>
      </c>
      <c r="AI532">
        <f t="shared" si="303"/>
        <v>0</v>
      </c>
      <c r="AJ532">
        <f t="shared" si="304"/>
        <v>0</v>
      </c>
      <c r="AK532">
        <f t="shared" si="305"/>
        <v>0</v>
      </c>
      <c r="AL532">
        <f t="shared" si="306"/>
        <v>0</v>
      </c>
      <c r="AM532">
        <f t="shared" si="307"/>
        <v>0</v>
      </c>
      <c r="AN532">
        <f t="shared" si="308"/>
        <v>0</v>
      </c>
      <c r="AO532">
        <f t="shared" si="309"/>
        <v>0</v>
      </c>
      <c r="AP532">
        <f t="shared" si="310"/>
        <v>0</v>
      </c>
      <c r="AQ532">
        <f t="shared" si="311"/>
        <v>0</v>
      </c>
      <c r="AR532">
        <f t="shared" si="312"/>
        <v>0</v>
      </c>
      <c r="AS532">
        <f t="shared" si="313"/>
        <v>0</v>
      </c>
      <c r="AT532">
        <f t="shared" si="314"/>
        <v>0</v>
      </c>
      <c r="AU532">
        <f t="shared" si="315"/>
        <v>0</v>
      </c>
      <c r="AV532">
        <f t="shared" si="316"/>
        <v>0</v>
      </c>
      <c r="AW532">
        <f t="shared" si="317"/>
        <v>0</v>
      </c>
      <c r="AX532">
        <f t="shared" si="318"/>
        <v>0</v>
      </c>
      <c r="AY532">
        <f t="shared" si="319"/>
        <v>0</v>
      </c>
    </row>
    <row r="533" spans="2:51">
      <c r="B533" s="1" t="s">
        <v>560</v>
      </c>
      <c r="C533" s="3">
        <v>50000</v>
      </c>
      <c r="D533" s="3">
        <v>50000</v>
      </c>
      <c r="E533" s="1" t="s">
        <v>470</v>
      </c>
      <c r="F533" s="1">
        <v>2</v>
      </c>
      <c r="G533" t="s">
        <v>778</v>
      </c>
      <c r="H533" s="5" t="s">
        <v>786</v>
      </c>
      <c r="I533" s="5" t="s">
        <v>780</v>
      </c>
      <c r="J533">
        <f t="shared" si="286"/>
        <v>0</v>
      </c>
      <c r="K533">
        <f t="shared" si="278"/>
        <v>0</v>
      </c>
      <c r="L533">
        <f t="shared" si="279"/>
        <v>50000</v>
      </c>
      <c r="M533">
        <f t="shared" si="280"/>
        <v>1</v>
      </c>
      <c r="N533">
        <f t="shared" si="281"/>
        <v>0</v>
      </c>
      <c r="O533">
        <f t="shared" si="282"/>
        <v>0</v>
      </c>
      <c r="P533">
        <f t="shared" si="283"/>
        <v>0</v>
      </c>
      <c r="Q533">
        <f t="shared" si="284"/>
        <v>0</v>
      </c>
      <c r="R533">
        <f t="shared" si="287"/>
        <v>50000</v>
      </c>
      <c r="S533">
        <f t="shared" si="288"/>
        <v>0</v>
      </c>
      <c r="T533">
        <f t="shared" si="289"/>
        <v>0</v>
      </c>
      <c r="U533">
        <f t="shared" si="290"/>
        <v>0</v>
      </c>
      <c r="V533">
        <f t="shared" si="291"/>
        <v>0</v>
      </c>
      <c r="W533">
        <f t="shared" si="292"/>
        <v>0</v>
      </c>
      <c r="X533">
        <f t="shared" si="293"/>
        <v>0</v>
      </c>
      <c r="Y533">
        <f t="shared" si="294"/>
        <v>0</v>
      </c>
      <c r="Z533">
        <f t="shared" si="295"/>
        <v>0</v>
      </c>
      <c r="AA533">
        <f t="shared" si="296"/>
        <v>0</v>
      </c>
      <c r="AB533">
        <f t="shared" si="297"/>
        <v>0</v>
      </c>
      <c r="AC533">
        <f t="shared" si="298"/>
        <v>0</v>
      </c>
      <c r="AD533">
        <f t="shared" si="299"/>
        <v>0</v>
      </c>
      <c r="AE533">
        <f t="shared" si="320"/>
        <v>0</v>
      </c>
      <c r="AF533">
        <f t="shared" si="300"/>
        <v>0</v>
      </c>
      <c r="AG533">
        <f t="shared" si="301"/>
        <v>0</v>
      </c>
      <c r="AH533">
        <f t="shared" si="302"/>
        <v>0</v>
      </c>
      <c r="AI533">
        <f t="shared" si="303"/>
        <v>0</v>
      </c>
      <c r="AJ533">
        <f t="shared" si="304"/>
        <v>0</v>
      </c>
      <c r="AK533">
        <f t="shared" si="305"/>
        <v>0</v>
      </c>
      <c r="AL533">
        <f t="shared" si="306"/>
        <v>0</v>
      </c>
      <c r="AM533">
        <f t="shared" si="307"/>
        <v>0</v>
      </c>
      <c r="AN533">
        <f t="shared" si="308"/>
        <v>0</v>
      </c>
      <c r="AO533">
        <f t="shared" si="309"/>
        <v>0</v>
      </c>
      <c r="AP533">
        <f t="shared" si="310"/>
        <v>0</v>
      </c>
      <c r="AQ533">
        <f t="shared" si="311"/>
        <v>0</v>
      </c>
      <c r="AR533">
        <f t="shared" si="312"/>
        <v>0</v>
      </c>
      <c r="AS533">
        <f t="shared" si="313"/>
        <v>0</v>
      </c>
      <c r="AT533">
        <f t="shared" si="314"/>
        <v>0</v>
      </c>
      <c r="AU533">
        <f t="shared" si="315"/>
        <v>0</v>
      </c>
      <c r="AV533">
        <f t="shared" si="316"/>
        <v>0</v>
      </c>
      <c r="AW533">
        <f t="shared" si="317"/>
        <v>0</v>
      </c>
      <c r="AX533">
        <f t="shared" si="318"/>
        <v>0</v>
      </c>
      <c r="AY533">
        <f t="shared" si="319"/>
        <v>0</v>
      </c>
    </row>
    <row r="534" spans="2:51">
      <c r="B534" s="1" t="s">
        <v>561</v>
      </c>
      <c r="C534" s="3">
        <v>38877</v>
      </c>
      <c r="D534" s="3">
        <v>38877</v>
      </c>
      <c r="E534" s="1" t="s">
        <v>470</v>
      </c>
      <c r="F534" s="1">
        <v>2</v>
      </c>
      <c r="G534" t="s">
        <v>1012</v>
      </c>
      <c r="H534" s="6" t="s">
        <v>1013</v>
      </c>
      <c r="I534" s="6" t="s">
        <v>780</v>
      </c>
      <c r="J534">
        <f t="shared" si="286"/>
        <v>0</v>
      </c>
      <c r="K534">
        <f t="shared" si="278"/>
        <v>0</v>
      </c>
      <c r="L534">
        <f t="shared" si="279"/>
        <v>38877</v>
      </c>
      <c r="M534">
        <f t="shared" si="280"/>
        <v>1</v>
      </c>
      <c r="N534">
        <f t="shared" si="281"/>
        <v>0</v>
      </c>
      <c r="O534">
        <f t="shared" si="282"/>
        <v>0</v>
      </c>
      <c r="P534">
        <f t="shared" si="283"/>
        <v>0</v>
      </c>
      <c r="Q534">
        <f t="shared" si="284"/>
        <v>0</v>
      </c>
      <c r="R534">
        <f t="shared" si="287"/>
        <v>0</v>
      </c>
      <c r="S534">
        <f t="shared" si="288"/>
        <v>0</v>
      </c>
      <c r="T534">
        <f t="shared" si="289"/>
        <v>0</v>
      </c>
      <c r="U534">
        <f t="shared" si="290"/>
        <v>0</v>
      </c>
      <c r="V534">
        <f t="shared" si="291"/>
        <v>0</v>
      </c>
      <c r="W534">
        <f t="shared" si="292"/>
        <v>0</v>
      </c>
      <c r="X534">
        <f t="shared" si="293"/>
        <v>0</v>
      </c>
      <c r="Y534">
        <f t="shared" si="294"/>
        <v>0</v>
      </c>
      <c r="Z534">
        <f t="shared" si="295"/>
        <v>0</v>
      </c>
      <c r="AA534">
        <f t="shared" si="296"/>
        <v>0</v>
      </c>
      <c r="AB534">
        <f t="shared" si="297"/>
        <v>0</v>
      </c>
      <c r="AC534">
        <f t="shared" si="298"/>
        <v>0</v>
      </c>
      <c r="AD534">
        <f t="shared" si="299"/>
        <v>0</v>
      </c>
      <c r="AE534">
        <f t="shared" si="320"/>
        <v>0</v>
      </c>
      <c r="AF534">
        <f t="shared" si="300"/>
        <v>0</v>
      </c>
      <c r="AG534">
        <f t="shared" si="301"/>
        <v>0</v>
      </c>
      <c r="AH534">
        <f t="shared" si="302"/>
        <v>0</v>
      </c>
      <c r="AI534">
        <f t="shared" si="303"/>
        <v>0</v>
      </c>
      <c r="AJ534">
        <f t="shared" si="304"/>
        <v>0</v>
      </c>
      <c r="AK534">
        <f t="shared" si="305"/>
        <v>0</v>
      </c>
      <c r="AL534">
        <f t="shared" si="306"/>
        <v>0</v>
      </c>
      <c r="AM534">
        <f t="shared" si="307"/>
        <v>0</v>
      </c>
      <c r="AN534">
        <f t="shared" si="308"/>
        <v>0</v>
      </c>
      <c r="AO534">
        <f t="shared" si="309"/>
        <v>0</v>
      </c>
      <c r="AP534">
        <f t="shared" si="310"/>
        <v>0</v>
      </c>
      <c r="AQ534">
        <f t="shared" si="311"/>
        <v>0</v>
      </c>
      <c r="AR534">
        <f t="shared" si="312"/>
        <v>0</v>
      </c>
      <c r="AS534">
        <f t="shared" si="313"/>
        <v>0</v>
      </c>
      <c r="AT534">
        <f t="shared" si="314"/>
        <v>0</v>
      </c>
      <c r="AU534">
        <f t="shared" si="315"/>
        <v>38877</v>
      </c>
      <c r="AV534">
        <f t="shared" si="316"/>
        <v>0</v>
      </c>
      <c r="AW534">
        <f t="shared" si="317"/>
        <v>0</v>
      </c>
      <c r="AX534">
        <f t="shared" si="318"/>
        <v>0</v>
      </c>
      <c r="AY534">
        <f t="shared" si="319"/>
        <v>0</v>
      </c>
    </row>
    <row r="535" spans="2:51">
      <c r="B535" s="1" t="s">
        <v>562</v>
      </c>
      <c r="C535" s="3">
        <v>42468</v>
      </c>
      <c r="D535" s="3">
        <v>42468</v>
      </c>
      <c r="E535" s="1" t="s">
        <v>470</v>
      </c>
      <c r="F535" s="1">
        <v>2</v>
      </c>
      <c r="G535" t="s">
        <v>778</v>
      </c>
      <c r="H535" s="5" t="s">
        <v>786</v>
      </c>
      <c r="I535" t="s">
        <v>780</v>
      </c>
      <c r="J535">
        <f t="shared" si="286"/>
        <v>0</v>
      </c>
      <c r="K535">
        <f t="shared" ref="K535:K598" si="321">IF(J535&gt;0,1,0)</f>
        <v>0</v>
      </c>
      <c r="L535">
        <f t="shared" ref="L535:L598" si="322">IF(I535="Liberal",C535,0)</f>
        <v>42468</v>
      </c>
      <c r="M535">
        <f t="shared" ref="M535:M598" si="323">IF(L535&gt;0,1,0)</f>
        <v>1</v>
      </c>
      <c r="N535">
        <f t="shared" ref="N535:N598" si="324">IF(I535="IND",C535,0)</f>
        <v>0</v>
      </c>
      <c r="O535">
        <f t="shared" ref="O535:O598" si="325">IF(N535&gt;0,1,0)</f>
        <v>0</v>
      </c>
      <c r="P535">
        <f t="shared" ref="P535:P598" si="326">IF(I535="Labor",C535,0)</f>
        <v>0</v>
      </c>
      <c r="Q535">
        <f t="shared" ref="Q535:Q598" si="327">IF(P535&gt;0,1,0)</f>
        <v>0</v>
      </c>
      <c r="R535">
        <f t="shared" si="287"/>
        <v>42468</v>
      </c>
      <c r="S535">
        <f t="shared" si="288"/>
        <v>0</v>
      </c>
      <c r="T535">
        <f t="shared" si="289"/>
        <v>0</v>
      </c>
      <c r="U535">
        <f t="shared" si="290"/>
        <v>0</v>
      </c>
      <c r="V535">
        <f t="shared" si="291"/>
        <v>0</v>
      </c>
      <c r="W535">
        <f t="shared" si="292"/>
        <v>0</v>
      </c>
      <c r="X535">
        <f t="shared" si="293"/>
        <v>0</v>
      </c>
      <c r="Y535">
        <f t="shared" si="294"/>
        <v>0</v>
      </c>
      <c r="Z535">
        <f t="shared" si="295"/>
        <v>0</v>
      </c>
      <c r="AA535">
        <f t="shared" si="296"/>
        <v>0</v>
      </c>
      <c r="AB535">
        <f t="shared" si="297"/>
        <v>0</v>
      </c>
      <c r="AC535">
        <f t="shared" si="298"/>
        <v>0</v>
      </c>
      <c r="AD535">
        <f t="shared" si="299"/>
        <v>0</v>
      </c>
      <c r="AE535">
        <f t="shared" ref="AE535:AE566" si="328">IF(G535="LaTrobe",C535,0)</f>
        <v>0</v>
      </c>
      <c r="AF535">
        <f t="shared" si="300"/>
        <v>0</v>
      </c>
      <c r="AG535">
        <f t="shared" si="301"/>
        <v>0</v>
      </c>
      <c r="AH535">
        <f t="shared" si="302"/>
        <v>0</v>
      </c>
      <c r="AI535">
        <f t="shared" si="303"/>
        <v>0</v>
      </c>
      <c r="AJ535">
        <f t="shared" si="304"/>
        <v>0</v>
      </c>
      <c r="AK535">
        <f t="shared" si="305"/>
        <v>0</v>
      </c>
      <c r="AL535">
        <f t="shared" si="306"/>
        <v>0</v>
      </c>
      <c r="AM535">
        <f t="shared" si="307"/>
        <v>0</v>
      </c>
      <c r="AN535">
        <f t="shared" si="308"/>
        <v>0</v>
      </c>
      <c r="AO535">
        <f t="shared" si="309"/>
        <v>0</v>
      </c>
      <c r="AP535">
        <f t="shared" si="310"/>
        <v>0</v>
      </c>
      <c r="AQ535">
        <f t="shared" si="311"/>
        <v>0</v>
      </c>
      <c r="AR535">
        <f t="shared" si="312"/>
        <v>0</v>
      </c>
      <c r="AS535">
        <f t="shared" si="313"/>
        <v>0</v>
      </c>
      <c r="AT535">
        <f t="shared" si="314"/>
        <v>0</v>
      </c>
      <c r="AU535">
        <f t="shared" si="315"/>
        <v>0</v>
      </c>
      <c r="AV535">
        <f t="shared" si="316"/>
        <v>0</v>
      </c>
      <c r="AW535">
        <f t="shared" si="317"/>
        <v>0</v>
      </c>
      <c r="AX535">
        <f t="shared" si="318"/>
        <v>0</v>
      </c>
      <c r="AY535">
        <f t="shared" si="319"/>
        <v>0</v>
      </c>
    </row>
    <row r="536" spans="2:51">
      <c r="B536" s="1" t="s">
        <v>563</v>
      </c>
      <c r="C536" s="3">
        <v>50000</v>
      </c>
      <c r="D536" s="3">
        <v>50000</v>
      </c>
      <c r="E536" s="1" t="s">
        <v>470</v>
      </c>
      <c r="F536" s="1">
        <v>2</v>
      </c>
      <c r="G536" t="s">
        <v>977</v>
      </c>
      <c r="H536" s="6" t="s">
        <v>978</v>
      </c>
      <c r="I536" s="6" t="s">
        <v>177</v>
      </c>
      <c r="J536">
        <f t="shared" ref="J536:J599" si="329">IF(I536="National",C536,0)</f>
        <v>0</v>
      </c>
      <c r="K536">
        <f t="shared" si="321"/>
        <v>0</v>
      </c>
      <c r="L536">
        <f t="shared" si="322"/>
        <v>0</v>
      </c>
      <c r="M536">
        <f t="shared" si="323"/>
        <v>0</v>
      </c>
      <c r="N536">
        <f t="shared" si="324"/>
        <v>0</v>
      </c>
      <c r="O536">
        <f t="shared" si="325"/>
        <v>0</v>
      </c>
      <c r="P536">
        <f t="shared" si="326"/>
        <v>50000</v>
      </c>
      <c r="Q536">
        <f t="shared" si="327"/>
        <v>1</v>
      </c>
      <c r="R536">
        <f t="shared" ref="R536:R599" si="330">IF(G536="Flinders",C536,0)</f>
        <v>0</v>
      </c>
      <c r="S536">
        <f t="shared" ref="S536:S599" si="331">IF(G536="Macnamara",C536,0)</f>
        <v>0</v>
      </c>
      <c r="T536">
        <f t="shared" ref="T536:T599" si="332">IF(G536="Higgins",C536,0)</f>
        <v>0</v>
      </c>
      <c r="U536">
        <f t="shared" ref="U536:U599" si="333">IF(G536="Indi",C536,0)</f>
        <v>0</v>
      </c>
      <c r="V536">
        <f t="shared" ref="V536:V599" si="334">IF(G536="Monash",C536,0)</f>
        <v>0</v>
      </c>
      <c r="W536">
        <f t="shared" ref="W536:W599" si="335">IF(G536="Corangamite",C536,0)</f>
        <v>0</v>
      </c>
      <c r="X536">
        <f t="shared" ref="X536:X599" si="336">IF(G536="Casey",C536,0)</f>
        <v>0</v>
      </c>
      <c r="Y536">
        <f t="shared" ref="Y536:Y599" si="337">IF(G536="Wannon",C536,0)</f>
        <v>0</v>
      </c>
      <c r="Z536">
        <f t="shared" ref="Z536:Z599" si="338">IF(G536="Isaacs",C536,0)</f>
        <v>0</v>
      </c>
      <c r="AA536">
        <f t="shared" ref="AA536:AA599" si="339">IF(G536="JagaJaga",C536,0)</f>
        <v>0</v>
      </c>
      <c r="AB536">
        <f t="shared" ref="AB536:AB599" si="340">IF(G536="Bendigo",C536,0)</f>
        <v>0</v>
      </c>
      <c r="AC536">
        <f t="shared" ref="AC536:AC599" si="341">IF(G536="Aston",C536,0)</f>
        <v>0</v>
      </c>
      <c r="AD536">
        <f t="shared" ref="AD536:AD599" si="342">IF(G536="Fraser",C536,0)</f>
        <v>0</v>
      </c>
      <c r="AE536">
        <f t="shared" si="328"/>
        <v>0</v>
      </c>
      <c r="AF536">
        <f t="shared" ref="AF536:AF599" si="343">IF(G536="Holt",C536,0)</f>
        <v>0</v>
      </c>
      <c r="AG536">
        <f t="shared" ref="AG536:AG599" si="344">IF(G536="Chisholm",C536,0)</f>
        <v>0</v>
      </c>
      <c r="AH536">
        <f t="shared" ref="AH536:AH599" si="345">IF(G536="Cooper",C536,0)</f>
        <v>50000</v>
      </c>
      <c r="AI536">
        <f t="shared" ref="AI536:AI599" si="346">IF(G536="Bruce",C536,0)</f>
        <v>0</v>
      </c>
      <c r="AJ536">
        <f t="shared" ref="AJ536:AJ599" si="347">IF(G536="Ballarat",C536,0)</f>
        <v>0</v>
      </c>
      <c r="AK536">
        <f t="shared" ref="AK536:AK599" si="348">IF(G536="Maribyrnong",C536,0)</f>
        <v>0</v>
      </c>
      <c r="AL536">
        <f t="shared" ref="AL536:AL599" si="349">IF(G536="Wills",C536,0)</f>
        <v>0</v>
      </c>
      <c r="AM536">
        <f t="shared" ref="AM536:AM599" si="350">IF(G536="Mallee",C536,0)</f>
        <v>0</v>
      </c>
      <c r="AN536">
        <f t="shared" ref="AN536:AN599" si="351">IF(G536="Corio",C536,0)</f>
        <v>0</v>
      </c>
      <c r="AO536">
        <f t="shared" ref="AO536:AO599" si="352">IF(G536="McEwen",C536,0)</f>
        <v>0</v>
      </c>
      <c r="AP536">
        <f t="shared" ref="AP536:AP599" si="353">IF(G536="Hotham",C536,0)</f>
        <v>0</v>
      </c>
      <c r="AQ536">
        <f t="shared" ref="AQ536:AQ599" si="354">IF(G536="Nicholls",C536,0)</f>
        <v>0</v>
      </c>
      <c r="AR536">
        <f t="shared" ref="AR536:AR599" si="355">IF(G536="Gellibrand",C536,0)</f>
        <v>0</v>
      </c>
      <c r="AS536">
        <f t="shared" ref="AS536:AS599" si="356">IF(G536="Gippsland",C536,0)</f>
        <v>0</v>
      </c>
      <c r="AT536">
        <f t="shared" ref="AT536:AT599" si="357">IF(G536="Dunkley",C536,0)</f>
        <v>0</v>
      </c>
      <c r="AU536">
        <f t="shared" ref="AU536:AU599" si="358">IF(G536="Deakin",C536,0)</f>
        <v>0</v>
      </c>
      <c r="AV536">
        <f t="shared" ref="AV536:AV599" si="359">IF(G536="Kooyong",C536,0)</f>
        <v>0</v>
      </c>
      <c r="AW536">
        <f t="shared" ref="AW536:AW599" si="360">IF(G536="Melbourne",C536,0)</f>
        <v>0</v>
      </c>
      <c r="AX536">
        <f t="shared" ref="AX536:AX599" si="361">IF(G536="Menzies",C536,0)</f>
        <v>0</v>
      </c>
      <c r="AY536">
        <f t="shared" ref="AY536:AY599" si="362">IF(G536="Goldstein",C536,0)</f>
        <v>0</v>
      </c>
    </row>
    <row r="537" spans="2:51">
      <c r="B537" s="1" t="s">
        <v>564</v>
      </c>
      <c r="C537" s="3">
        <v>59600</v>
      </c>
      <c r="D537" s="3">
        <v>59600</v>
      </c>
      <c r="E537" s="1" t="s">
        <v>470</v>
      </c>
      <c r="F537" s="1">
        <v>2</v>
      </c>
      <c r="G537" t="s">
        <v>984</v>
      </c>
      <c r="H537" t="s">
        <v>1016</v>
      </c>
      <c r="I537" t="s">
        <v>177</v>
      </c>
      <c r="J537">
        <f t="shared" si="329"/>
        <v>0</v>
      </c>
      <c r="K537">
        <f t="shared" si="321"/>
        <v>0</v>
      </c>
      <c r="L537">
        <f t="shared" si="322"/>
        <v>0</v>
      </c>
      <c r="M537">
        <f t="shared" si="323"/>
        <v>0</v>
      </c>
      <c r="N537">
        <f t="shared" si="324"/>
        <v>0</v>
      </c>
      <c r="O537">
        <f t="shared" si="325"/>
        <v>0</v>
      </c>
      <c r="P537">
        <f t="shared" si="326"/>
        <v>59600</v>
      </c>
      <c r="Q537">
        <f t="shared" si="327"/>
        <v>1</v>
      </c>
      <c r="R537">
        <f t="shared" si="330"/>
        <v>0</v>
      </c>
      <c r="S537">
        <f t="shared" si="331"/>
        <v>0</v>
      </c>
      <c r="T537">
        <f t="shared" si="332"/>
        <v>0</v>
      </c>
      <c r="U537">
        <f t="shared" si="333"/>
        <v>0</v>
      </c>
      <c r="V537">
        <f t="shared" si="334"/>
        <v>0</v>
      </c>
      <c r="W537">
        <f t="shared" si="335"/>
        <v>0</v>
      </c>
      <c r="X537">
        <f t="shared" si="336"/>
        <v>0</v>
      </c>
      <c r="Y537">
        <f t="shared" si="337"/>
        <v>0</v>
      </c>
      <c r="Z537">
        <f t="shared" si="338"/>
        <v>0</v>
      </c>
      <c r="AA537">
        <f t="shared" si="339"/>
        <v>0</v>
      </c>
      <c r="AB537">
        <f t="shared" si="340"/>
        <v>0</v>
      </c>
      <c r="AC537">
        <f t="shared" si="341"/>
        <v>0</v>
      </c>
      <c r="AD537">
        <f t="shared" si="342"/>
        <v>0</v>
      </c>
      <c r="AE537">
        <f t="shared" si="328"/>
        <v>0</v>
      </c>
      <c r="AF537">
        <f t="shared" si="343"/>
        <v>0</v>
      </c>
      <c r="AG537">
        <f t="shared" si="344"/>
        <v>0</v>
      </c>
      <c r="AH537">
        <f t="shared" si="345"/>
        <v>0</v>
      </c>
      <c r="AI537">
        <f t="shared" si="346"/>
        <v>0</v>
      </c>
      <c r="AJ537">
        <f t="shared" si="347"/>
        <v>59600</v>
      </c>
      <c r="AK537">
        <f t="shared" si="348"/>
        <v>0</v>
      </c>
      <c r="AL537">
        <f t="shared" si="349"/>
        <v>0</v>
      </c>
      <c r="AM537">
        <f t="shared" si="350"/>
        <v>0</v>
      </c>
      <c r="AN537">
        <f t="shared" si="351"/>
        <v>0</v>
      </c>
      <c r="AO537">
        <f t="shared" si="352"/>
        <v>0</v>
      </c>
      <c r="AP537">
        <f t="shared" si="353"/>
        <v>0</v>
      </c>
      <c r="AQ537">
        <f t="shared" si="354"/>
        <v>0</v>
      </c>
      <c r="AR537">
        <f t="shared" si="355"/>
        <v>0</v>
      </c>
      <c r="AS537">
        <f t="shared" si="356"/>
        <v>0</v>
      </c>
      <c r="AT537">
        <f t="shared" si="357"/>
        <v>0</v>
      </c>
      <c r="AU537">
        <f t="shared" si="358"/>
        <v>0</v>
      </c>
      <c r="AV537">
        <f t="shared" si="359"/>
        <v>0</v>
      </c>
      <c r="AW537">
        <f t="shared" si="360"/>
        <v>0</v>
      </c>
      <c r="AX537">
        <f t="shared" si="361"/>
        <v>0</v>
      </c>
      <c r="AY537">
        <f t="shared" si="362"/>
        <v>0</v>
      </c>
    </row>
    <row r="538" spans="2:51">
      <c r="B538" s="1" t="s">
        <v>565</v>
      </c>
      <c r="C538" s="3">
        <v>8000</v>
      </c>
      <c r="D538" s="3">
        <v>8000</v>
      </c>
      <c r="E538" s="1" t="s">
        <v>470</v>
      </c>
      <c r="F538" s="1">
        <v>2</v>
      </c>
      <c r="G538" t="s">
        <v>787</v>
      </c>
      <c r="H538" t="s">
        <v>788</v>
      </c>
      <c r="I538" t="s">
        <v>780</v>
      </c>
      <c r="J538">
        <f t="shared" si="329"/>
        <v>0</v>
      </c>
      <c r="K538">
        <f t="shared" si="321"/>
        <v>0</v>
      </c>
      <c r="L538">
        <f t="shared" si="322"/>
        <v>8000</v>
      </c>
      <c r="M538">
        <f t="shared" si="323"/>
        <v>1</v>
      </c>
      <c r="N538">
        <f t="shared" si="324"/>
        <v>0</v>
      </c>
      <c r="O538">
        <f t="shared" si="325"/>
        <v>0</v>
      </c>
      <c r="P538">
        <f t="shared" si="326"/>
        <v>0</v>
      </c>
      <c r="Q538">
        <f t="shared" si="327"/>
        <v>0</v>
      </c>
      <c r="R538">
        <f t="shared" si="330"/>
        <v>0</v>
      </c>
      <c r="S538">
        <f t="shared" si="331"/>
        <v>0</v>
      </c>
      <c r="T538">
        <f t="shared" si="332"/>
        <v>0</v>
      </c>
      <c r="U538">
        <f t="shared" si="333"/>
        <v>0</v>
      </c>
      <c r="V538">
        <f t="shared" si="334"/>
        <v>8000</v>
      </c>
      <c r="W538">
        <f t="shared" si="335"/>
        <v>0</v>
      </c>
      <c r="X538">
        <f t="shared" si="336"/>
        <v>0</v>
      </c>
      <c r="Y538">
        <f t="shared" si="337"/>
        <v>0</v>
      </c>
      <c r="Z538">
        <f t="shared" si="338"/>
        <v>0</v>
      </c>
      <c r="AA538">
        <f t="shared" si="339"/>
        <v>0</v>
      </c>
      <c r="AB538">
        <f t="shared" si="340"/>
        <v>0</v>
      </c>
      <c r="AC538">
        <f t="shared" si="341"/>
        <v>0</v>
      </c>
      <c r="AD538">
        <f t="shared" si="342"/>
        <v>0</v>
      </c>
      <c r="AE538">
        <f t="shared" si="328"/>
        <v>0</v>
      </c>
      <c r="AF538">
        <f t="shared" si="343"/>
        <v>0</v>
      </c>
      <c r="AG538">
        <f t="shared" si="344"/>
        <v>0</v>
      </c>
      <c r="AH538">
        <f t="shared" si="345"/>
        <v>0</v>
      </c>
      <c r="AI538">
        <f t="shared" si="346"/>
        <v>0</v>
      </c>
      <c r="AJ538">
        <f t="shared" si="347"/>
        <v>0</v>
      </c>
      <c r="AK538">
        <f t="shared" si="348"/>
        <v>0</v>
      </c>
      <c r="AL538">
        <f t="shared" si="349"/>
        <v>0</v>
      </c>
      <c r="AM538">
        <f t="shared" si="350"/>
        <v>0</v>
      </c>
      <c r="AN538">
        <f t="shared" si="351"/>
        <v>0</v>
      </c>
      <c r="AO538">
        <f t="shared" si="352"/>
        <v>0</v>
      </c>
      <c r="AP538">
        <f t="shared" si="353"/>
        <v>0</v>
      </c>
      <c r="AQ538">
        <f t="shared" si="354"/>
        <v>0</v>
      </c>
      <c r="AR538">
        <f t="shared" si="355"/>
        <v>0</v>
      </c>
      <c r="AS538">
        <f t="shared" si="356"/>
        <v>0</v>
      </c>
      <c r="AT538">
        <f t="shared" si="357"/>
        <v>0</v>
      </c>
      <c r="AU538">
        <f t="shared" si="358"/>
        <v>0</v>
      </c>
      <c r="AV538">
        <f t="shared" si="359"/>
        <v>0</v>
      </c>
      <c r="AW538">
        <f t="shared" si="360"/>
        <v>0</v>
      </c>
      <c r="AX538">
        <f t="shared" si="361"/>
        <v>0</v>
      </c>
      <c r="AY538">
        <f t="shared" si="362"/>
        <v>0</v>
      </c>
    </row>
    <row r="539" spans="2:51">
      <c r="B539" s="1" t="s">
        <v>566</v>
      </c>
      <c r="C539" s="3">
        <v>112300</v>
      </c>
      <c r="D539" s="3">
        <v>112300</v>
      </c>
      <c r="E539" s="1" t="s">
        <v>470</v>
      </c>
      <c r="F539" s="1">
        <v>2</v>
      </c>
      <c r="G539" t="s">
        <v>982</v>
      </c>
      <c r="H539" t="s">
        <v>983</v>
      </c>
      <c r="I539" t="s">
        <v>177</v>
      </c>
      <c r="J539">
        <f t="shared" si="329"/>
        <v>0</v>
      </c>
      <c r="K539">
        <f t="shared" si="321"/>
        <v>0</v>
      </c>
      <c r="L539">
        <f t="shared" si="322"/>
        <v>0</v>
      </c>
      <c r="M539">
        <f t="shared" si="323"/>
        <v>0</v>
      </c>
      <c r="N539">
        <f t="shared" si="324"/>
        <v>0</v>
      </c>
      <c r="O539">
        <f t="shared" si="325"/>
        <v>0</v>
      </c>
      <c r="P539">
        <f t="shared" si="326"/>
        <v>112300</v>
      </c>
      <c r="Q539">
        <f t="shared" si="327"/>
        <v>1</v>
      </c>
      <c r="R539">
        <f t="shared" si="330"/>
        <v>0</v>
      </c>
      <c r="S539">
        <f t="shared" si="331"/>
        <v>0</v>
      </c>
      <c r="T539">
        <f t="shared" si="332"/>
        <v>0</v>
      </c>
      <c r="U539">
        <f t="shared" si="333"/>
        <v>0</v>
      </c>
      <c r="V539">
        <f t="shared" si="334"/>
        <v>0</v>
      </c>
      <c r="W539">
        <f t="shared" si="335"/>
        <v>0</v>
      </c>
      <c r="X539">
        <f t="shared" si="336"/>
        <v>0</v>
      </c>
      <c r="Y539">
        <f t="shared" si="337"/>
        <v>0</v>
      </c>
      <c r="Z539">
        <f t="shared" si="338"/>
        <v>0</v>
      </c>
      <c r="AA539">
        <f t="shared" si="339"/>
        <v>0</v>
      </c>
      <c r="AB539">
        <f t="shared" si="340"/>
        <v>112300</v>
      </c>
      <c r="AC539">
        <f t="shared" si="341"/>
        <v>0</v>
      </c>
      <c r="AD539">
        <f t="shared" si="342"/>
        <v>0</v>
      </c>
      <c r="AE539">
        <f t="shared" si="328"/>
        <v>0</v>
      </c>
      <c r="AF539">
        <f t="shared" si="343"/>
        <v>0</v>
      </c>
      <c r="AG539">
        <f t="shared" si="344"/>
        <v>0</v>
      </c>
      <c r="AH539">
        <f t="shared" si="345"/>
        <v>0</v>
      </c>
      <c r="AI539">
        <f t="shared" si="346"/>
        <v>0</v>
      </c>
      <c r="AJ539">
        <f t="shared" si="347"/>
        <v>0</v>
      </c>
      <c r="AK539">
        <f t="shared" si="348"/>
        <v>0</v>
      </c>
      <c r="AL539">
        <f t="shared" si="349"/>
        <v>0</v>
      </c>
      <c r="AM539">
        <f t="shared" si="350"/>
        <v>0</v>
      </c>
      <c r="AN539">
        <f t="shared" si="351"/>
        <v>0</v>
      </c>
      <c r="AO539">
        <f t="shared" si="352"/>
        <v>0</v>
      </c>
      <c r="AP539">
        <f t="shared" si="353"/>
        <v>0</v>
      </c>
      <c r="AQ539">
        <f t="shared" si="354"/>
        <v>0</v>
      </c>
      <c r="AR539">
        <f t="shared" si="355"/>
        <v>0</v>
      </c>
      <c r="AS539">
        <f t="shared" si="356"/>
        <v>0</v>
      </c>
      <c r="AT539">
        <f t="shared" si="357"/>
        <v>0</v>
      </c>
      <c r="AU539">
        <f t="shared" si="358"/>
        <v>0</v>
      </c>
      <c r="AV539">
        <f t="shared" si="359"/>
        <v>0</v>
      </c>
      <c r="AW539">
        <f t="shared" si="360"/>
        <v>0</v>
      </c>
      <c r="AX539">
        <f t="shared" si="361"/>
        <v>0</v>
      </c>
      <c r="AY539">
        <f t="shared" si="362"/>
        <v>0</v>
      </c>
    </row>
    <row r="540" spans="2:51">
      <c r="B540" s="1" t="s">
        <v>567</v>
      </c>
      <c r="C540" s="3">
        <v>113556</v>
      </c>
      <c r="D540" s="3">
        <v>113556</v>
      </c>
      <c r="E540" s="1" t="s">
        <v>470</v>
      </c>
      <c r="F540" s="1">
        <v>2</v>
      </c>
      <c r="G540" s="21" t="s">
        <v>998</v>
      </c>
      <c r="H540" s="21" t="s">
        <v>999</v>
      </c>
      <c r="I540" s="21" t="s">
        <v>794</v>
      </c>
      <c r="J540">
        <f t="shared" si="329"/>
        <v>113556</v>
      </c>
      <c r="K540">
        <f t="shared" si="321"/>
        <v>1</v>
      </c>
      <c r="L540">
        <f t="shared" si="322"/>
        <v>0</v>
      </c>
      <c r="M540">
        <f t="shared" si="323"/>
        <v>0</v>
      </c>
      <c r="N540">
        <f t="shared" si="324"/>
        <v>0</v>
      </c>
      <c r="O540">
        <f t="shared" si="325"/>
        <v>0</v>
      </c>
      <c r="P540">
        <f t="shared" si="326"/>
        <v>0</v>
      </c>
      <c r="Q540">
        <f t="shared" si="327"/>
        <v>0</v>
      </c>
      <c r="R540">
        <f t="shared" si="330"/>
        <v>0</v>
      </c>
      <c r="S540">
        <f t="shared" si="331"/>
        <v>0</v>
      </c>
      <c r="T540">
        <f t="shared" si="332"/>
        <v>0</v>
      </c>
      <c r="U540">
        <f t="shared" si="333"/>
        <v>0</v>
      </c>
      <c r="V540">
        <f t="shared" si="334"/>
        <v>0</v>
      </c>
      <c r="W540">
        <f t="shared" si="335"/>
        <v>0</v>
      </c>
      <c r="X540">
        <f t="shared" si="336"/>
        <v>0</v>
      </c>
      <c r="Y540">
        <f t="shared" si="337"/>
        <v>0</v>
      </c>
      <c r="Z540">
        <f t="shared" si="338"/>
        <v>0</v>
      </c>
      <c r="AA540">
        <f t="shared" si="339"/>
        <v>0</v>
      </c>
      <c r="AB540">
        <f t="shared" si="340"/>
        <v>0</v>
      </c>
      <c r="AC540">
        <f t="shared" si="341"/>
        <v>0</v>
      </c>
      <c r="AD540">
        <f t="shared" si="342"/>
        <v>0</v>
      </c>
      <c r="AE540">
        <f t="shared" si="328"/>
        <v>0</v>
      </c>
      <c r="AF540">
        <f t="shared" si="343"/>
        <v>0</v>
      </c>
      <c r="AG540">
        <f t="shared" si="344"/>
        <v>0</v>
      </c>
      <c r="AH540">
        <f t="shared" si="345"/>
        <v>0</v>
      </c>
      <c r="AI540">
        <f t="shared" si="346"/>
        <v>0</v>
      </c>
      <c r="AJ540">
        <f t="shared" si="347"/>
        <v>0</v>
      </c>
      <c r="AK540">
        <f t="shared" si="348"/>
        <v>0</v>
      </c>
      <c r="AL540">
        <f t="shared" si="349"/>
        <v>0</v>
      </c>
      <c r="AM540">
        <f t="shared" si="350"/>
        <v>113556</v>
      </c>
      <c r="AN540">
        <f t="shared" si="351"/>
        <v>0</v>
      </c>
      <c r="AO540">
        <f t="shared" si="352"/>
        <v>0</v>
      </c>
      <c r="AP540">
        <f t="shared" si="353"/>
        <v>0</v>
      </c>
      <c r="AQ540">
        <f t="shared" si="354"/>
        <v>0</v>
      </c>
      <c r="AR540">
        <f t="shared" si="355"/>
        <v>0</v>
      </c>
      <c r="AS540">
        <f t="shared" si="356"/>
        <v>0</v>
      </c>
      <c r="AT540">
        <f t="shared" si="357"/>
        <v>0</v>
      </c>
      <c r="AU540">
        <f t="shared" si="358"/>
        <v>0</v>
      </c>
      <c r="AV540">
        <f t="shared" si="359"/>
        <v>0</v>
      </c>
      <c r="AW540">
        <f t="shared" si="360"/>
        <v>0</v>
      </c>
      <c r="AX540">
        <f t="shared" si="361"/>
        <v>0</v>
      </c>
      <c r="AY540">
        <f t="shared" si="362"/>
        <v>0</v>
      </c>
    </row>
    <row r="541" spans="2:51">
      <c r="B541" s="1" t="s">
        <v>568</v>
      </c>
      <c r="C541" s="3">
        <v>11610</v>
      </c>
      <c r="D541" s="3">
        <v>11610</v>
      </c>
      <c r="E541" s="1" t="s">
        <v>470</v>
      </c>
      <c r="F541" s="1">
        <v>2</v>
      </c>
      <c r="G541" s="21" t="s">
        <v>998</v>
      </c>
      <c r="H541" s="21" t="s">
        <v>999</v>
      </c>
      <c r="I541" s="21" t="s">
        <v>794</v>
      </c>
      <c r="J541">
        <f t="shared" si="329"/>
        <v>11610</v>
      </c>
      <c r="K541">
        <f t="shared" si="321"/>
        <v>1</v>
      </c>
      <c r="L541">
        <f t="shared" si="322"/>
        <v>0</v>
      </c>
      <c r="M541">
        <f t="shared" si="323"/>
        <v>0</v>
      </c>
      <c r="N541">
        <f t="shared" si="324"/>
        <v>0</v>
      </c>
      <c r="O541">
        <f t="shared" si="325"/>
        <v>0</v>
      </c>
      <c r="P541">
        <f t="shared" si="326"/>
        <v>0</v>
      </c>
      <c r="Q541">
        <f t="shared" si="327"/>
        <v>0</v>
      </c>
      <c r="R541">
        <f t="shared" si="330"/>
        <v>0</v>
      </c>
      <c r="S541">
        <f t="shared" si="331"/>
        <v>0</v>
      </c>
      <c r="T541">
        <f t="shared" si="332"/>
        <v>0</v>
      </c>
      <c r="U541">
        <f t="shared" si="333"/>
        <v>0</v>
      </c>
      <c r="V541">
        <f t="shared" si="334"/>
        <v>0</v>
      </c>
      <c r="W541">
        <f t="shared" si="335"/>
        <v>0</v>
      </c>
      <c r="X541">
        <f t="shared" si="336"/>
        <v>0</v>
      </c>
      <c r="Y541">
        <f t="shared" si="337"/>
        <v>0</v>
      </c>
      <c r="Z541">
        <f t="shared" si="338"/>
        <v>0</v>
      </c>
      <c r="AA541">
        <f t="shared" si="339"/>
        <v>0</v>
      </c>
      <c r="AB541">
        <f t="shared" si="340"/>
        <v>0</v>
      </c>
      <c r="AC541">
        <f t="shared" si="341"/>
        <v>0</v>
      </c>
      <c r="AD541">
        <f t="shared" si="342"/>
        <v>0</v>
      </c>
      <c r="AE541">
        <f t="shared" si="328"/>
        <v>0</v>
      </c>
      <c r="AF541">
        <f t="shared" si="343"/>
        <v>0</v>
      </c>
      <c r="AG541">
        <f t="shared" si="344"/>
        <v>0</v>
      </c>
      <c r="AH541">
        <f t="shared" si="345"/>
        <v>0</v>
      </c>
      <c r="AI541">
        <f t="shared" si="346"/>
        <v>0</v>
      </c>
      <c r="AJ541">
        <f t="shared" si="347"/>
        <v>0</v>
      </c>
      <c r="AK541">
        <f t="shared" si="348"/>
        <v>0</v>
      </c>
      <c r="AL541">
        <f t="shared" si="349"/>
        <v>0</v>
      </c>
      <c r="AM541">
        <f t="shared" si="350"/>
        <v>11610</v>
      </c>
      <c r="AN541">
        <f t="shared" si="351"/>
        <v>0</v>
      </c>
      <c r="AO541">
        <f t="shared" si="352"/>
        <v>0</v>
      </c>
      <c r="AP541">
        <f t="shared" si="353"/>
        <v>0</v>
      </c>
      <c r="AQ541">
        <f t="shared" si="354"/>
        <v>0</v>
      </c>
      <c r="AR541">
        <f t="shared" si="355"/>
        <v>0</v>
      </c>
      <c r="AS541">
        <f t="shared" si="356"/>
        <v>0</v>
      </c>
      <c r="AT541">
        <f t="shared" si="357"/>
        <v>0</v>
      </c>
      <c r="AU541">
        <f t="shared" si="358"/>
        <v>0</v>
      </c>
      <c r="AV541">
        <f t="shared" si="359"/>
        <v>0</v>
      </c>
      <c r="AW541">
        <f t="shared" si="360"/>
        <v>0</v>
      </c>
      <c r="AX541">
        <f t="shared" si="361"/>
        <v>0</v>
      </c>
      <c r="AY541">
        <f t="shared" si="362"/>
        <v>0</v>
      </c>
    </row>
    <row r="542" spans="2:51">
      <c r="B542" s="1" t="s">
        <v>569</v>
      </c>
      <c r="C542" s="3">
        <v>219300</v>
      </c>
      <c r="D542" s="3">
        <v>219300</v>
      </c>
      <c r="E542" s="1" t="s">
        <v>470</v>
      </c>
      <c r="F542" s="1">
        <v>2</v>
      </c>
      <c r="G542" t="s">
        <v>982</v>
      </c>
      <c r="H542" t="s">
        <v>983</v>
      </c>
      <c r="I542" t="s">
        <v>177</v>
      </c>
      <c r="J542">
        <f t="shared" si="329"/>
        <v>0</v>
      </c>
      <c r="K542">
        <f t="shared" si="321"/>
        <v>0</v>
      </c>
      <c r="L542">
        <f t="shared" si="322"/>
        <v>0</v>
      </c>
      <c r="M542">
        <f t="shared" si="323"/>
        <v>0</v>
      </c>
      <c r="N542">
        <f t="shared" si="324"/>
        <v>0</v>
      </c>
      <c r="O542">
        <f t="shared" si="325"/>
        <v>0</v>
      </c>
      <c r="P542">
        <f t="shared" si="326"/>
        <v>219300</v>
      </c>
      <c r="Q542">
        <f t="shared" si="327"/>
        <v>1</v>
      </c>
      <c r="R542">
        <f t="shared" si="330"/>
        <v>0</v>
      </c>
      <c r="S542">
        <f t="shared" si="331"/>
        <v>0</v>
      </c>
      <c r="T542">
        <f t="shared" si="332"/>
        <v>0</v>
      </c>
      <c r="U542">
        <f t="shared" si="333"/>
        <v>0</v>
      </c>
      <c r="V542">
        <f t="shared" si="334"/>
        <v>0</v>
      </c>
      <c r="W542">
        <f t="shared" si="335"/>
        <v>0</v>
      </c>
      <c r="X542">
        <f t="shared" si="336"/>
        <v>0</v>
      </c>
      <c r="Y542">
        <f t="shared" si="337"/>
        <v>0</v>
      </c>
      <c r="Z542">
        <f t="shared" si="338"/>
        <v>0</v>
      </c>
      <c r="AA542">
        <f t="shared" si="339"/>
        <v>0</v>
      </c>
      <c r="AB542">
        <f t="shared" si="340"/>
        <v>219300</v>
      </c>
      <c r="AC542">
        <f t="shared" si="341"/>
        <v>0</v>
      </c>
      <c r="AD542">
        <f t="shared" si="342"/>
        <v>0</v>
      </c>
      <c r="AE542">
        <f t="shared" si="328"/>
        <v>0</v>
      </c>
      <c r="AF542">
        <f t="shared" si="343"/>
        <v>0</v>
      </c>
      <c r="AG542">
        <f t="shared" si="344"/>
        <v>0</v>
      </c>
      <c r="AH542">
        <f t="shared" si="345"/>
        <v>0</v>
      </c>
      <c r="AI542">
        <f t="shared" si="346"/>
        <v>0</v>
      </c>
      <c r="AJ542">
        <f t="shared" si="347"/>
        <v>0</v>
      </c>
      <c r="AK542">
        <f t="shared" si="348"/>
        <v>0</v>
      </c>
      <c r="AL542">
        <f t="shared" si="349"/>
        <v>0</v>
      </c>
      <c r="AM542">
        <f t="shared" si="350"/>
        <v>0</v>
      </c>
      <c r="AN542">
        <f t="shared" si="351"/>
        <v>0</v>
      </c>
      <c r="AO542">
        <f t="shared" si="352"/>
        <v>0</v>
      </c>
      <c r="AP542">
        <f t="shared" si="353"/>
        <v>0</v>
      </c>
      <c r="AQ542">
        <f t="shared" si="354"/>
        <v>0</v>
      </c>
      <c r="AR542">
        <f t="shared" si="355"/>
        <v>0</v>
      </c>
      <c r="AS542">
        <f t="shared" si="356"/>
        <v>0</v>
      </c>
      <c r="AT542">
        <f t="shared" si="357"/>
        <v>0</v>
      </c>
      <c r="AU542">
        <f t="shared" si="358"/>
        <v>0</v>
      </c>
      <c r="AV542">
        <f t="shared" si="359"/>
        <v>0</v>
      </c>
      <c r="AW542">
        <f t="shared" si="360"/>
        <v>0</v>
      </c>
      <c r="AX542">
        <f t="shared" si="361"/>
        <v>0</v>
      </c>
      <c r="AY542">
        <f t="shared" si="362"/>
        <v>0</v>
      </c>
    </row>
    <row r="543" spans="2:51">
      <c r="B543" s="1" t="s">
        <v>570</v>
      </c>
      <c r="C543" s="3">
        <v>38750</v>
      </c>
      <c r="D543" s="3">
        <v>38750</v>
      </c>
      <c r="E543" s="1" t="s">
        <v>470</v>
      </c>
      <c r="F543" s="1">
        <v>2</v>
      </c>
      <c r="G543" t="s">
        <v>975</v>
      </c>
      <c r="H543" t="s">
        <v>976</v>
      </c>
      <c r="I543" t="s">
        <v>780</v>
      </c>
      <c r="J543">
        <f t="shared" si="329"/>
        <v>0</v>
      </c>
      <c r="K543">
        <f t="shared" si="321"/>
        <v>0</v>
      </c>
      <c r="L543">
        <f t="shared" si="322"/>
        <v>38750</v>
      </c>
      <c r="M543">
        <f t="shared" si="323"/>
        <v>1</v>
      </c>
      <c r="N543">
        <f t="shared" si="324"/>
        <v>0</v>
      </c>
      <c r="O543">
        <f t="shared" si="325"/>
        <v>0</v>
      </c>
      <c r="P543">
        <f t="shared" si="326"/>
        <v>0</v>
      </c>
      <c r="Q543">
        <f t="shared" si="327"/>
        <v>0</v>
      </c>
      <c r="R543">
        <f t="shared" si="330"/>
        <v>0</v>
      </c>
      <c r="S543">
        <f t="shared" si="331"/>
        <v>0</v>
      </c>
      <c r="T543">
        <f t="shared" si="332"/>
        <v>0</v>
      </c>
      <c r="U543">
        <f t="shared" si="333"/>
        <v>0</v>
      </c>
      <c r="V543">
        <f t="shared" si="334"/>
        <v>0</v>
      </c>
      <c r="W543">
        <f t="shared" si="335"/>
        <v>0</v>
      </c>
      <c r="X543">
        <f t="shared" si="336"/>
        <v>0</v>
      </c>
      <c r="Y543">
        <f t="shared" si="337"/>
        <v>0</v>
      </c>
      <c r="Z543">
        <f t="shared" si="338"/>
        <v>0</v>
      </c>
      <c r="AA543">
        <f t="shared" si="339"/>
        <v>0</v>
      </c>
      <c r="AB543">
        <f t="shared" si="340"/>
        <v>0</v>
      </c>
      <c r="AC543">
        <f t="shared" si="341"/>
        <v>0</v>
      </c>
      <c r="AD543">
        <f t="shared" si="342"/>
        <v>0</v>
      </c>
      <c r="AE543">
        <f t="shared" si="328"/>
        <v>0</v>
      </c>
      <c r="AF543">
        <f t="shared" si="343"/>
        <v>0</v>
      </c>
      <c r="AG543">
        <f t="shared" si="344"/>
        <v>0</v>
      </c>
      <c r="AH543">
        <f t="shared" si="345"/>
        <v>0</v>
      </c>
      <c r="AI543">
        <f t="shared" si="346"/>
        <v>0</v>
      </c>
      <c r="AJ543">
        <f t="shared" si="347"/>
        <v>0</v>
      </c>
      <c r="AK543">
        <f t="shared" si="348"/>
        <v>0</v>
      </c>
      <c r="AL543">
        <f t="shared" si="349"/>
        <v>0</v>
      </c>
      <c r="AM543">
        <f t="shared" si="350"/>
        <v>0</v>
      </c>
      <c r="AN543">
        <f t="shared" si="351"/>
        <v>0</v>
      </c>
      <c r="AO543">
        <f t="shared" si="352"/>
        <v>0</v>
      </c>
      <c r="AP543">
        <f t="shared" si="353"/>
        <v>0</v>
      </c>
      <c r="AQ543">
        <f t="shared" si="354"/>
        <v>0</v>
      </c>
      <c r="AR543">
        <f t="shared" si="355"/>
        <v>0</v>
      </c>
      <c r="AS543">
        <f t="shared" si="356"/>
        <v>0</v>
      </c>
      <c r="AT543">
        <f t="shared" si="357"/>
        <v>0</v>
      </c>
      <c r="AU543">
        <f t="shared" si="358"/>
        <v>0</v>
      </c>
      <c r="AV543">
        <f t="shared" si="359"/>
        <v>0</v>
      </c>
      <c r="AW543">
        <f t="shared" si="360"/>
        <v>0</v>
      </c>
      <c r="AX543">
        <f t="shared" si="361"/>
        <v>38750</v>
      </c>
      <c r="AY543">
        <f t="shared" si="362"/>
        <v>0</v>
      </c>
    </row>
    <row r="544" spans="2:51">
      <c r="B544" s="1" t="s">
        <v>571</v>
      </c>
      <c r="C544" s="3">
        <v>500000</v>
      </c>
      <c r="D544" s="3">
        <v>500000</v>
      </c>
      <c r="E544" s="1" t="s">
        <v>470</v>
      </c>
      <c r="F544" s="1">
        <v>2</v>
      </c>
      <c r="G544" s="5" t="s">
        <v>1006</v>
      </c>
      <c r="H544" s="6" t="s">
        <v>1007</v>
      </c>
      <c r="I544" s="6" t="s">
        <v>794</v>
      </c>
      <c r="J544">
        <f t="shared" si="329"/>
        <v>500000</v>
      </c>
      <c r="K544">
        <f t="shared" si="321"/>
        <v>1</v>
      </c>
      <c r="L544">
        <f t="shared" si="322"/>
        <v>0</v>
      </c>
      <c r="M544">
        <f t="shared" si="323"/>
        <v>0</v>
      </c>
      <c r="N544">
        <f t="shared" si="324"/>
        <v>0</v>
      </c>
      <c r="O544">
        <f t="shared" si="325"/>
        <v>0</v>
      </c>
      <c r="P544">
        <f t="shared" si="326"/>
        <v>0</v>
      </c>
      <c r="Q544">
        <f t="shared" si="327"/>
        <v>0</v>
      </c>
      <c r="R544">
        <f t="shared" si="330"/>
        <v>0</v>
      </c>
      <c r="S544">
        <f t="shared" si="331"/>
        <v>0</v>
      </c>
      <c r="T544">
        <f t="shared" si="332"/>
        <v>0</v>
      </c>
      <c r="U544">
        <f t="shared" si="333"/>
        <v>0</v>
      </c>
      <c r="V544">
        <f t="shared" si="334"/>
        <v>0</v>
      </c>
      <c r="W544">
        <f t="shared" si="335"/>
        <v>0</v>
      </c>
      <c r="X544">
        <f t="shared" si="336"/>
        <v>0</v>
      </c>
      <c r="Y544">
        <f t="shared" si="337"/>
        <v>0</v>
      </c>
      <c r="Z544">
        <f t="shared" si="338"/>
        <v>0</v>
      </c>
      <c r="AA544">
        <f t="shared" si="339"/>
        <v>0</v>
      </c>
      <c r="AB544">
        <f t="shared" si="340"/>
        <v>0</v>
      </c>
      <c r="AC544">
        <f t="shared" si="341"/>
        <v>0</v>
      </c>
      <c r="AD544">
        <f t="shared" si="342"/>
        <v>0</v>
      </c>
      <c r="AE544">
        <f t="shared" si="328"/>
        <v>0</v>
      </c>
      <c r="AF544">
        <f t="shared" si="343"/>
        <v>0</v>
      </c>
      <c r="AG544">
        <f t="shared" si="344"/>
        <v>0</v>
      </c>
      <c r="AH544">
        <f t="shared" si="345"/>
        <v>0</v>
      </c>
      <c r="AI544">
        <f t="shared" si="346"/>
        <v>0</v>
      </c>
      <c r="AJ544">
        <f t="shared" si="347"/>
        <v>0</v>
      </c>
      <c r="AK544">
        <f t="shared" si="348"/>
        <v>0</v>
      </c>
      <c r="AL544">
        <f t="shared" si="349"/>
        <v>0</v>
      </c>
      <c r="AM544">
        <f t="shared" si="350"/>
        <v>0</v>
      </c>
      <c r="AN544">
        <f t="shared" si="351"/>
        <v>0</v>
      </c>
      <c r="AO544">
        <f t="shared" si="352"/>
        <v>0</v>
      </c>
      <c r="AP544">
        <f t="shared" si="353"/>
        <v>0</v>
      </c>
      <c r="AQ544">
        <f t="shared" si="354"/>
        <v>500000</v>
      </c>
      <c r="AR544">
        <f t="shared" si="355"/>
        <v>0</v>
      </c>
      <c r="AS544">
        <f t="shared" si="356"/>
        <v>0</v>
      </c>
      <c r="AT544">
        <f t="shared" si="357"/>
        <v>0</v>
      </c>
      <c r="AU544">
        <f t="shared" si="358"/>
        <v>0</v>
      </c>
      <c r="AV544">
        <f t="shared" si="359"/>
        <v>0</v>
      </c>
      <c r="AW544">
        <f t="shared" si="360"/>
        <v>0</v>
      </c>
      <c r="AX544">
        <f t="shared" si="361"/>
        <v>0</v>
      </c>
      <c r="AY544">
        <f t="shared" si="362"/>
        <v>0</v>
      </c>
    </row>
    <row r="545" spans="2:51" ht="30">
      <c r="B545" s="1" t="s">
        <v>572</v>
      </c>
      <c r="C545" s="3">
        <v>157245</v>
      </c>
      <c r="D545" s="3">
        <v>157245</v>
      </c>
      <c r="E545" s="1" t="s">
        <v>470</v>
      </c>
      <c r="F545" s="1">
        <v>2</v>
      </c>
      <c r="G545" s="5" t="s">
        <v>1018</v>
      </c>
      <c r="H545" s="6" t="s">
        <v>1019</v>
      </c>
      <c r="I545" s="6" t="s">
        <v>200</v>
      </c>
      <c r="J545">
        <f t="shared" si="329"/>
        <v>0</v>
      </c>
      <c r="K545">
        <f t="shared" si="321"/>
        <v>0</v>
      </c>
      <c r="L545">
        <f t="shared" si="322"/>
        <v>0</v>
      </c>
      <c r="M545">
        <f t="shared" si="323"/>
        <v>0</v>
      </c>
      <c r="N545">
        <f t="shared" si="324"/>
        <v>157245</v>
      </c>
      <c r="O545">
        <f t="shared" si="325"/>
        <v>1</v>
      </c>
      <c r="P545">
        <f t="shared" si="326"/>
        <v>0</v>
      </c>
      <c r="Q545">
        <f t="shared" si="327"/>
        <v>0</v>
      </c>
      <c r="R545">
        <f t="shared" si="330"/>
        <v>0</v>
      </c>
      <c r="S545">
        <f t="shared" si="331"/>
        <v>0</v>
      </c>
      <c r="T545">
        <f t="shared" si="332"/>
        <v>0</v>
      </c>
      <c r="U545">
        <f t="shared" si="333"/>
        <v>0</v>
      </c>
      <c r="V545">
        <f t="shared" si="334"/>
        <v>0</v>
      </c>
      <c r="W545">
        <f t="shared" si="335"/>
        <v>0</v>
      </c>
      <c r="X545">
        <f t="shared" si="336"/>
        <v>0</v>
      </c>
      <c r="Y545">
        <f t="shared" si="337"/>
        <v>0</v>
      </c>
      <c r="Z545">
        <f t="shared" si="338"/>
        <v>0</v>
      </c>
      <c r="AA545">
        <f t="shared" si="339"/>
        <v>0</v>
      </c>
      <c r="AB545">
        <f t="shared" si="340"/>
        <v>0</v>
      </c>
      <c r="AC545">
        <f t="shared" si="341"/>
        <v>0</v>
      </c>
      <c r="AD545">
        <f t="shared" si="342"/>
        <v>0</v>
      </c>
      <c r="AE545">
        <f t="shared" si="328"/>
        <v>0</v>
      </c>
      <c r="AF545">
        <f t="shared" si="343"/>
        <v>0</v>
      </c>
      <c r="AG545">
        <f t="shared" si="344"/>
        <v>0</v>
      </c>
      <c r="AH545">
        <f t="shared" si="345"/>
        <v>0</v>
      </c>
      <c r="AI545">
        <f t="shared" si="346"/>
        <v>0</v>
      </c>
      <c r="AJ545">
        <f t="shared" si="347"/>
        <v>0</v>
      </c>
      <c r="AK545">
        <f t="shared" si="348"/>
        <v>0</v>
      </c>
      <c r="AL545">
        <f t="shared" si="349"/>
        <v>0</v>
      </c>
      <c r="AM545">
        <f t="shared" si="350"/>
        <v>0</v>
      </c>
      <c r="AN545">
        <f t="shared" si="351"/>
        <v>0</v>
      </c>
      <c r="AO545">
        <f t="shared" si="352"/>
        <v>0</v>
      </c>
      <c r="AP545">
        <f t="shared" si="353"/>
        <v>0</v>
      </c>
      <c r="AQ545">
        <f t="shared" si="354"/>
        <v>0</v>
      </c>
      <c r="AR545">
        <f t="shared" si="355"/>
        <v>0</v>
      </c>
      <c r="AS545">
        <f t="shared" si="356"/>
        <v>0</v>
      </c>
      <c r="AT545">
        <f t="shared" si="357"/>
        <v>0</v>
      </c>
      <c r="AU545">
        <f t="shared" si="358"/>
        <v>0</v>
      </c>
      <c r="AV545">
        <f t="shared" si="359"/>
        <v>0</v>
      </c>
      <c r="AW545">
        <f t="shared" si="360"/>
        <v>157245</v>
      </c>
      <c r="AX545">
        <f t="shared" si="361"/>
        <v>0</v>
      </c>
      <c r="AY545">
        <f t="shared" si="362"/>
        <v>0</v>
      </c>
    </row>
    <row r="546" spans="2:51">
      <c r="B546" s="1" t="s">
        <v>573</v>
      </c>
      <c r="C546" s="3">
        <v>96850</v>
      </c>
      <c r="D546" s="3">
        <v>96850</v>
      </c>
      <c r="E546" s="1" t="s">
        <v>470</v>
      </c>
      <c r="F546" s="1">
        <v>2</v>
      </c>
      <c r="G546" s="20" t="s">
        <v>994</v>
      </c>
      <c r="H546" s="5" t="s">
        <v>995</v>
      </c>
      <c r="I546" s="5" t="s">
        <v>177</v>
      </c>
      <c r="J546">
        <f t="shared" si="329"/>
        <v>0</v>
      </c>
      <c r="K546">
        <f t="shared" si="321"/>
        <v>0</v>
      </c>
      <c r="L546">
        <f t="shared" si="322"/>
        <v>0</v>
      </c>
      <c r="M546">
        <f t="shared" si="323"/>
        <v>0</v>
      </c>
      <c r="N546">
        <f t="shared" si="324"/>
        <v>0</v>
      </c>
      <c r="O546">
        <f t="shared" si="325"/>
        <v>0</v>
      </c>
      <c r="P546">
        <f t="shared" si="326"/>
        <v>96850</v>
      </c>
      <c r="Q546">
        <f t="shared" si="327"/>
        <v>1</v>
      </c>
      <c r="R546">
        <f t="shared" si="330"/>
        <v>0</v>
      </c>
      <c r="S546">
        <f t="shared" si="331"/>
        <v>0</v>
      </c>
      <c r="T546">
        <f t="shared" si="332"/>
        <v>0</v>
      </c>
      <c r="U546">
        <f t="shared" si="333"/>
        <v>0</v>
      </c>
      <c r="V546">
        <f t="shared" si="334"/>
        <v>0</v>
      </c>
      <c r="W546">
        <f t="shared" si="335"/>
        <v>0</v>
      </c>
      <c r="X546">
        <f t="shared" si="336"/>
        <v>0</v>
      </c>
      <c r="Y546">
        <f t="shared" si="337"/>
        <v>0</v>
      </c>
      <c r="Z546">
        <f t="shared" si="338"/>
        <v>0</v>
      </c>
      <c r="AA546">
        <f t="shared" si="339"/>
        <v>0</v>
      </c>
      <c r="AB546">
        <f t="shared" si="340"/>
        <v>0</v>
      </c>
      <c r="AC546">
        <f t="shared" si="341"/>
        <v>0</v>
      </c>
      <c r="AD546">
        <f t="shared" si="342"/>
        <v>0</v>
      </c>
      <c r="AE546">
        <f t="shared" si="328"/>
        <v>0</v>
      </c>
      <c r="AF546">
        <f t="shared" si="343"/>
        <v>0</v>
      </c>
      <c r="AG546">
        <f t="shared" si="344"/>
        <v>0</v>
      </c>
      <c r="AH546">
        <f t="shared" si="345"/>
        <v>0</v>
      </c>
      <c r="AI546">
        <f t="shared" si="346"/>
        <v>0</v>
      </c>
      <c r="AJ546">
        <f t="shared" si="347"/>
        <v>0</v>
      </c>
      <c r="AK546">
        <f t="shared" si="348"/>
        <v>96850</v>
      </c>
      <c r="AL546">
        <f t="shared" si="349"/>
        <v>0</v>
      </c>
      <c r="AM546">
        <f t="shared" si="350"/>
        <v>0</v>
      </c>
      <c r="AN546">
        <f t="shared" si="351"/>
        <v>0</v>
      </c>
      <c r="AO546">
        <f t="shared" si="352"/>
        <v>0</v>
      </c>
      <c r="AP546">
        <f t="shared" si="353"/>
        <v>0</v>
      </c>
      <c r="AQ546">
        <f t="shared" si="354"/>
        <v>0</v>
      </c>
      <c r="AR546">
        <f t="shared" si="355"/>
        <v>0</v>
      </c>
      <c r="AS546">
        <f t="shared" si="356"/>
        <v>0</v>
      </c>
      <c r="AT546">
        <f t="shared" si="357"/>
        <v>0</v>
      </c>
      <c r="AU546">
        <f t="shared" si="358"/>
        <v>0</v>
      </c>
      <c r="AV546">
        <f t="shared" si="359"/>
        <v>0</v>
      </c>
      <c r="AW546">
        <f t="shared" si="360"/>
        <v>0</v>
      </c>
      <c r="AX546">
        <f t="shared" si="361"/>
        <v>0</v>
      </c>
      <c r="AY546">
        <f t="shared" si="362"/>
        <v>0</v>
      </c>
    </row>
    <row r="547" spans="2:51">
      <c r="B547" s="1" t="s">
        <v>574</v>
      </c>
      <c r="C547" s="3">
        <v>499000</v>
      </c>
      <c r="D547" s="3">
        <v>499000</v>
      </c>
      <c r="E547" s="1" t="s">
        <v>470</v>
      </c>
      <c r="F547" s="1">
        <v>2</v>
      </c>
      <c r="G547" s="4" t="s">
        <v>791</v>
      </c>
      <c r="H547" s="4" t="s">
        <v>792</v>
      </c>
      <c r="I547" s="4" t="s">
        <v>177</v>
      </c>
      <c r="J547">
        <f t="shared" si="329"/>
        <v>0</v>
      </c>
      <c r="K547">
        <f t="shared" si="321"/>
        <v>0</v>
      </c>
      <c r="L547">
        <f t="shared" si="322"/>
        <v>0</v>
      </c>
      <c r="M547">
        <f t="shared" si="323"/>
        <v>0</v>
      </c>
      <c r="N547">
        <f t="shared" si="324"/>
        <v>0</v>
      </c>
      <c r="O547">
        <f t="shared" si="325"/>
        <v>0</v>
      </c>
      <c r="P547">
        <f t="shared" si="326"/>
        <v>499000</v>
      </c>
      <c r="Q547">
        <f t="shared" si="327"/>
        <v>1</v>
      </c>
      <c r="R547">
        <f t="shared" si="330"/>
        <v>0</v>
      </c>
      <c r="S547">
        <f t="shared" si="331"/>
        <v>0</v>
      </c>
      <c r="T547">
        <f t="shared" si="332"/>
        <v>0</v>
      </c>
      <c r="U547">
        <f t="shared" si="333"/>
        <v>0</v>
      </c>
      <c r="V547">
        <f t="shared" si="334"/>
        <v>0</v>
      </c>
      <c r="W547">
        <f t="shared" si="335"/>
        <v>0</v>
      </c>
      <c r="X547">
        <f t="shared" si="336"/>
        <v>0</v>
      </c>
      <c r="Y547">
        <f t="shared" si="337"/>
        <v>0</v>
      </c>
      <c r="Z547">
        <f t="shared" si="338"/>
        <v>0</v>
      </c>
      <c r="AA547">
        <f t="shared" si="339"/>
        <v>0</v>
      </c>
      <c r="AB547">
        <f t="shared" si="340"/>
        <v>0</v>
      </c>
      <c r="AC547">
        <f t="shared" si="341"/>
        <v>0</v>
      </c>
      <c r="AD547">
        <f t="shared" si="342"/>
        <v>0</v>
      </c>
      <c r="AE547">
        <f t="shared" si="328"/>
        <v>0</v>
      </c>
      <c r="AF547">
        <f t="shared" si="343"/>
        <v>0</v>
      </c>
      <c r="AG547">
        <f t="shared" si="344"/>
        <v>0</v>
      </c>
      <c r="AH547">
        <f t="shared" si="345"/>
        <v>0</v>
      </c>
      <c r="AI547">
        <f t="shared" si="346"/>
        <v>0</v>
      </c>
      <c r="AJ547">
        <f t="shared" si="347"/>
        <v>0</v>
      </c>
      <c r="AK547">
        <f t="shared" si="348"/>
        <v>0</v>
      </c>
      <c r="AL547">
        <f t="shared" si="349"/>
        <v>0</v>
      </c>
      <c r="AM547">
        <f t="shared" si="350"/>
        <v>0</v>
      </c>
      <c r="AN547">
        <f t="shared" si="351"/>
        <v>0</v>
      </c>
      <c r="AO547">
        <f t="shared" si="352"/>
        <v>0</v>
      </c>
      <c r="AP547">
        <f t="shared" si="353"/>
        <v>0</v>
      </c>
      <c r="AQ547">
        <f t="shared" si="354"/>
        <v>0</v>
      </c>
      <c r="AR547">
        <f t="shared" si="355"/>
        <v>0</v>
      </c>
      <c r="AS547">
        <f t="shared" si="356"/>
        <v>0</v>
      </c>
      <c r="AT547">
        <f t="shared" si="357"/>
        <v>499000</v>
      </c>
      <c r="AU547">
        <f t="shared" si="358"/>
        <v>0</v>
      </c>
      <c r="AV547">
        <f t="shared" si="359"/>
        <v>0</v>
      </c>
      <c r="AW547">
        <f t="shared" si="360"/>
        <v>0</v>
      </c>
      <c r="AX547">
        <f t="shared" si="361"/>
        <v>0</v>
      </c>
      <c r="AY547">
        <f t="shared" si="362"/>
        <v>0</v>
      </c>
    </row>
    <row r="548" spans="2:51">
      <c r="B548" s="1" t="s">
        <v>575</v>
      </c>
      <c r="C548" s="3">
        <v>19711</v>
      </c>
      <c r="D548" s="3">
        <v>19711</v>
      </c>
      <c r="E548" s="1" t="s">
        <v>470</v>
      </c>
      <c r="F548" s="1">
        <v>2</v>
      </c>
      <c r="G548" s="4" t="s">
        <v>791</v>
      </c>
      <c r="H548" s="4" t="s">
        <v>792</v>
      </c>
      <c r="I548" s="4" t="s">
        <v>177</v>
      </c>
      <c r="J548">
        <f t="shared" si="329"/>
        <v>0</v>
      </c>
      <c r="K548">
        <f t="shared" si="321"/>
        <v>0</v>
      </c>
      <c r="L548">
        <f t="shared" si="322"/>
        <v>0</v>
      </c>
      <c r="M548">
        <f t="shared" si="323"/>
        <v>0</v>
      </c>
      <c r="N548">
        <f t="shared" si="324"/>
        <v>0</v>
      </c>
      <c r="O548">
        <f t="shared" si="325"/>
        <v>0</v>
      </c>
      <c r="P548">
        <f t="shared" si="326"/>
        <v>19711</v>
      </c>
      <c r="Q548">
        <f t="shared" si="327"/>
        <v>1</v>
      </c>
      <c r="R548">
        <f t="shared" si="330"/>
        <v>0</v>
      </c>
      <c r="S548">
        <f t="shared" si="331"/>
        <v>0</v>
      </c>
      <c r="T548">
        <f t="shared" si="332"/>
        <v>0</v>
      </c>
      <c r="U548">
        <f t="shared" si="333"/>
        <v>0</v>
      </c>
      <c r="V548">
        <f t="shared" si="334"/>
        <v>0</v>
      </c>
      <c r="W548">
        <f t="shared" si="335"/>
        <v>0</v>
      </c>
      <c r="X548">
        <f t="shared" si="336"/>
        <v>0</v>
      </c>
      <c r="Y548">
        <f t="shared" si="337"/>
        <v>0</v>
      </c>
      <c r="Z548">
        <f t="shared" si="338"/>
        <v>0</v>
      </c>
      <c r="AA548">
        <f t="shared" si="339"/>
        <v>0</v>
      </c>
      <c r="AB548">
        <f t="shared" si="340"/>
        <v>0</v>
      </c>
      <c r="AC548">
        <f t="shared" si="341"/>
        <v>0</v>
      </c>
      <c r="AD548">
        <f t="shared" si="342"/>
        <v>0</v>
      </c>
      <c r="AE548">
        <f t="shared" si="328"/>
        <v>0</v>
      </c>
      <c r="AF548">
        <f t="shared" si="343"/>
        <v>0</v>
      </c>
      <c r="AG548">
        <f t="shared" si="344"/>
        <v>0</v>
      </c>
      <c r="AH548">
        <f t="shared" si="345"/>
        <v>0</v>
      </c>
      <c r="AI548">
        <f t="shared" si="346"/>
        <v>0</v>
      </c>
      <c r="AJ548">
        <f t="shared" si="347"/>
        <v>0</v>
      </c>
      <c r="AK548">
        <f t="shared" si="348"/>
        <v>0</v>
      </c>
      <c r="AL548">
        <f t="shared" si="349"/>
        <v>0</v>
      </c>
      <c r="AM548">
        <f t="shared" si="350"/>
        <v>0</v>
      </c>
      <c r="AN548">
        <f t="shared" si="351"/>
        <v>0</v>
      </c>
      <c r="AO548">
        <f t="shared" si="352"/>
        <v>0</v>
      </c>
      <c r="AP548">
        <f t="shared" si="353"/>
        <v>0</v>
      </c>
      <c r="AQ548">
        <f t="shared" si="354"/>
        <v>0</v>
      </c>
      <c r="AR548">
        <f t="shared" si="355"/>
        <v>0</v>
      </c>
      <c r="AS548">
        <f t="shared" si="356"/>
        <v>0</v>
      </c>
      <c r="AT548">
        <f t="shared" si="357"/>
        <v>19711</v>
      </c>
      <c r="AU548">
        <f t="shared" si="358"/>
        <v>0</v>
      </c>
      <c r="AV548">
        <f t="shared" si="359"/>
        <v>0</v>
      </c>
      <c r="AW548">
        <f t="shared" si="360"/>
        <v>0</v>
      </c>
      <c r="AX548">
        <f t="shared" si="361"/>
        <v>0</v>
      </c>
      <c r="AY548">
        <f t="shared" si="362"/>
        <v>0</v>
      </c>
    </row>
    <row r="549" spans="2:51">
      <c r="B549" s="1" t="s">
        <v>576</v>
      </c>
      <c r="C549" s="3">
        <v>396850</v>
      </c>
      <c r="D549" s="3">
        <v>396850</v>
      </c>
      <c r="E549" s="1" t="s">
        <v>470</v>
      </c>
      <c r="F549" s="1">
        <v>2</v>
      </c>
      <c r="G549" t="s">
        <v>969</v>
      </c>
      <c r="H549" t="s">
        <v>970</v>
      </c>
      <c r="I549" t="s">
        <v>780</v>
      </c>
      <c r="J549">
        <f t="shared" si="329"/>
        <v>0</v>
      </c>
      <c r="K549">
        <f t="shared" si="321"/>
        <v>0</v>
      </c>
      <c r="L549">
        <f t="shared" si="322"/>
        <v>396850</v>
      </c>
      <c r="M549">
        <f t="shared" si="323"/>
        <v>1</v>
      </c>
      <c r="N549">
        <f t="shared" si="324"/>
        <v>0</v>
      </c>
      <c r="O549">
        <f t="shared" si="325"/>
        <v>0</v>
      </c>
      <c r="P549">
        <f t="shared" si="326"/>
        <v>0</v>
      </c>
      <c r="Q549">
        <f t="shared" si="327"/>
        <v>0</v>
      </c>
      <c r="R549">
        <f t="shared" si="330"/>
        <v>0</v>
      </c>
      <c r="S549">
        <f t="shared" si="331"/>
        <v>0</v>
      </c>
      <c r="T549">
        <f t="shared" si="332"/>
        <v>396850</v>
      </c>
      <c r="U549">
        <f t="shared" si="333"/>
        <v>0</v>
      </c>
      <c r="V549">
        <f t="shared" si="334"/>
        <v>0</v>
      </c>
      <c r="W549">
        <f t="shared" si="335"/>
        <v>0</v>
      </c>
      <c r="X549">
        <f t="shared" si="336"/>
        <v>0</v>
      </c>
      <c r="Y549">
        <f t="shared" si="337"/>
        <v>0</v>
      </c>
      <c r="Z549">
        <f t="shared" si="338"/>
        <v>0</v>
      </c>
      <c r="AA549">
        <f t="shared" si="339"/>
        <v>0</v>
      </c>
      <c r="AB549">
        <f t="shared" si="340"/>
        <v>0</v>
      </c>
      <c r="AC549">
        <f t="shared" si="341"/>
        <v>0</v>
      </c>
      <c r="AD549">
        <f t="shared" si="342"/>
        <v>0</v>
      </c>
      <c r="AE549">
        <f t="shared" si="328"/>
        <v>0</v>
      </c>
      <c r="AF549">
        <f t="shared" si="343"/>
        <v>0</v>
      </c>
      <c r="AG549">
        <f t="shared" si="344"/>
        <v>0</v>
      </c>
      <c r="AH549">
        <f t="shared" si="345"/>
        <v>0</v>
      </c>
      <c r="AI549">
        <f t="shared" si="346"/>
        <v>0</v>
      </c>
      <c r="AJ549">
        <f t="shared" si="347"/>
        <v>0</v>
      </c>
      <c r="AK549">
        <f t="shared" si="348"/>
        <v>0</v>
      </c>
      <c r="AL549">
        <f t="shared" si="349"/>
        <v>0</v>
      </c>
      <c r="AM549">
        <f t="shared" si="350"/>
        <v>0</v>
      </c>
      <c r="AN549">
        <f t="shared" si="351"/>
        <v>0</v>
      </c>
      <c r="AO549">
        <f t="shared" si="352"/>
        <v>0</v>
      </c>
      <c r="AP549">
        <f t="shared" si="353"/>
        <v>0</v>
      </c>
      <c r="AQ549">
        <f t="shared" si="354"/>
        <v>0</v>
      </c>
      <c r="AR549">
        <f t="shared" si="355"/>
        <v>0</v>
      </c>
      <c r="AS549">
        <f t="shared" si="356"/>
        <v>0</v>
      </c>
      <c r="AT549">
        <f t="shared" si="357"/>
        <v>0</v>
      </c>
      <c r="AU549">
        <f t="shared" si="358"/>
        <v>0</v>
      </c>
      <c r="AV549">
        <f t="shared" si="359"/>
        <v>0</v>
      </c>
      <c r="AW549">
        <f t="shared" si="360"/>
        <v>0</v>
      </c>
      <c r="AX549">
        <f t="shared" si="361"/>
        <v>0</v>
      </c>
      <c r="AY549">
        <f t="shared" si="362"/>
        <v>0</v>
      </c>
    </row>
    <row r="550" spans="2:51">
      <c r="B550" s="1" t="s">
        <v>577</v>
      </c>
      <c r="C550" s="3">
        <v>500000</v>
      </c>
      <c r="D550" s="3">
        <v>500000</v>
      </c>
      <c r="E550" s="1" t="s">
        <v>470</v>
      </c>
      <c r="F550" s="1">
        <v>2</v>
      </c>
      <c r="G550" t="s">
        <v>965</v>
      </c>
      <c r="H550" t="s">
        <v>966</v>
      </c>
      <c r="I550" t="s">
        <v>177</v>
      </c>
      <c r="J550">
        <f t="shared" si="329"/>
        <v>0</v>
      </c>
      <c r="K550">
        <f t="shared" si="321"/>
        <v>0</v>
      </c>
      <c r="L550">
        <f t="shared" si="322"/>
        <v>0</v>
      </c>
      <c r="M550">
        <f t="shared" si="323"/>
        <v>0</v>
      </c>
      <c r="N550">
        <f t="shared" si="324"/>
        <v>0</v>
      </c>
      <c r="O550">
        <f t="shared" si="325"/>
        <v>0</v>
      </c>
      <c r="P550">
        <f t="shared" si="326"/>
        <v>500000</v>
      </c>
      <c r="Q550">
        <f t="shared" si="327"/>
        <v>1</v>
      </c>
      <c r="R550">
        <f t="shared" si="330"/>
        <v>0</v>
      </c>
      <c r="S550">
        <f t="shared" si="331"/>
        <v>0</v>
      </c>
      <c r="T550">
        <f t="shared" si="332"/>
        <v>0</v>
      </c>
      <c r="U550">
        <f t="shared" si="333"/>
        <v>0</v>
      </c>
      <c r="V550">
        <f t="shared" si="334"/>
        <v>0</v>
      </c>
      <c r="W550">
        <f t="shared" si="335"/>
        <v>500000</v>
      </c>
      <c r="X550">
        <f t="shared" si="336"/>
        <v>0</v>
      </c>
      <c r="Y550">
        <f t="shared" si="337"/>
        <v>0</v>
      </c>
      <c r="Z550">
        <f t="shared" si="338"/>
        <v>0</v>
      </c>
      <c r="AA550">
        <f t="shared" si="339"/>
        <v>0</v>
      </c>
      <c r="AB550">
        <f t="shared" si="340"/>
        <v>0</v>
      </c>
      <c r="AC550">
        <f t="shared" si="341"/>
        <v>0</v>
      </c>
      <c r="AD550">
        <f t="shared" si="342"/>
        <v>0</v>
      </c>
      <c r="AE550">
        <f t="shared" si="328"/>
        <v>0</v>
      </c>
      <c r="AF550">
        <f t="shared" si="343"/>
        <v>0</v>
      </c>
      <c r="AG550">
        <f t="shared" si="344"/>
        <v>0</v>
      </c>
      <c r="AH550">
        <f t="shared" si="345"/>
        <v>0</v>
      </c>
      <c r="AI550">
        <f t="shared" si="346"/>
        <v>0</v>
      </c>
      <c r="AJ550">
        <f t="shared" si="347"/>
        <v>0</v>
      </c>
      <c r="AK550">
        <f t="shared" si="348"/>
        <v>0</v>
      </c>
      <c r="AL550">
        <f t="shared" si="349"/>
        <v>0</v>
      </c>
      <c r="AM550">
        <f t="shared" si="350"/>
        <v>0</v>
      </c>
      <c r="AN550">
        <f t="shared" si="351"/>
        <v>0</v>
      </c>
      <c r="AO550">
        <f t="shared" si="352"/>
        <v>0</v>
      </c>
      <c r="AP550">
        <f t="shared" si="353"/>
        <v>0</v>
      </c>
      <c r="AQ550">
        <f t="shared" si="354"/>
        <v>0</v>
      </c>
      <c r="AR550">
        <f t="shared" si="355"/>
        <v>0</v>
      </c>
      <c r="AS550">
        <f t="shared" si="356"/>
        <v>0</v>
      </c>
      <c r="AT550">
        <f t="shared" si="357"/>
        <v>0</v>
      </c>
      <c r="AU550">
        <f t="shared" si="358"/>
        <v>0</v>
      </c>
      <c r="AV550">
        <f t="shared" si="359"/>
        <v>0</v>
      </c>
      <c r="AW550">
        <f t="shared" si="360"/>
        <v>0</v>
      </c>
      <c r="AX550">
        <f t="shared" si="361"/>
        <v>0</v>
      </c>
      <c r="AY550">
        <f t="shared" si="362"/>
        <v>0</v>
      </c>
    </row>
    <row r="551" spans="2:51">
      <c r="B551" s="1" t="s">
        <v>578</v>
      </c>
      <c r="C551" s="3">
        <v>22000</v>
      </c>
      <c r="D551" s="3">
        <v>22000</v>
      </c>
      <c r="E551" s="1" t="s">
        <v>470</v>
      </c>
      <c r="F551" s="1">
        <v>2</v>
      </c>
      <c r="G551" s="21" t="s">
        <v>998</v>
      </c>
      <c r="H551" s="21" t="s">
        <v>999</v>
      </c>
      <c r="I551" s="21" t="s">
        <v>794</v>
      </c>
      <c r="J551">
        <f t="shared" si="329"/>
        <v>22000</v>
      </c>
      <c r="K551">
        <f t="shared" si="321"/>
        <v>1</v>
      </c>
      <c r="L551">
        <f t="shared" si="322"/>
        <v>0</v>
      </c>
      <c r="M551">
        <f t="shared" si="323"/>
        <v>0</v>
      </c>
      <c r="N551">
        <f t="shared" si="324"/>
        <v>0</v>
      </c>
      <c r="O551">
        <f t="shared" si="325"/>
        <v>0</v>
      </c>
      <c r="P551">
        <f t="shared" si="326"/>
        <v>0</v>
      </c>
      <c r="Q551">
        <f t="shared" si="327"/>
        <v>0</v>
      </c>
      <c r="R551">
        <f t="shared" si="330"/>
        <v>0</v>
      </c>
      <c r="S551">
        <f t="shared" si="331"/>
        <v>0</v>
      </c>
      <c r="T551">
        <f t="shared" si="332"/>
        <v>0</v>
      </c>
      <c r="U551">
        <f t="shared" si="333"/>
        <v>0</v>
      </c>
      <c r="V551">
        <f t="shared" si="334"/>
        <v>0</v>
      </c>
      <c r="W551">
        <f t="shared" si="335"/>
        <v>0</v>
      </c>
      <c r="X551">
        <f t="shared" si="336"/>
        <v>0</v>
      </c>
      <c r="Y551">
        <f t="shared" si="337"/>
        <v>0</v>
      </c>
      <c r="Z551">
        <f t="shared" si="338"/>
        <v>0</v>
      </c>
      <c r="AA551">
        <f t="shared" si="339"/>
        <v>0</v>
      </c>
      <c r="AB551">
        <f t="shared" si="340"/>
        <v>0</v>
      </c>
      <c r="AC551">
        <f t="shared" si="341"/>
        <v>0</v>
      </c>
      <c r="AD551">
        <f t="shared" si="342"/>
        <v>0</v>
      </c>
      <c r="AE551">
        <f t="shared" si="328"/>
        <v>0</v>
      </c>
      <c r="AF551">
        <f t="shared" si="343"/>
        <v>0</v>
      </c>
      <c r="AG551">
        <f t="shared" si="344"/>
        <v>0</v>
      </c>
      <c r="AH551">
        <f t="shared" si="345"/>
        <v>0</v>
      </c>
      <c r="AI551">
        <f t="shared" si="346"/>
        <v>0</v>
      </c>
      <c r="AJ551">
        <f t="shared" si="347"/>
        <v>0</v>
      </c>
      <c r="AK551">
        <f t="shared" si="348"/>
        <v>0</v>
      </c>
      <c r="AL551">
        <f t="shared" si="349"/>
        <v>0</v>
      </c>
      <c r="AM551">
        <f t="shared" si="350"/>
        <v>22000</v>
      </c>
      <c r="AN551">
        <f t="shared" si="351"/>
        <v>0</v>
      </c>
      <c r="AO551">
        <f t="shared" si="352"/>
        <v>0</v>
      </c>
      <c r="AP551">
        <f t="shared" si="353"/>
        <v>0</v>
      </c>
      <c r="AQ551">
        <f t="shared" si="354"/>
        <v>0</v>
      </c>
      <c r="AR551">
        <f t="shared" si="355"/>
        <v>0</v>
      </c>
      <c r="AS551">
        <f t="shared" si="356"/>
        <v>0</v>
      </c>
      <c r="AT551">
        <f t="shared" si="357"/>
        <v>0</v>
      </c>
      <c r="AU551">
        <f t="shared" si="358"/>
        <v>0</v>
      </c>
      <c r="AV551">
        <f t="shared" si="359"/>
        <v>0</v>
      </c>
      <c r="AW551">
        <f t="shared" si="360"/>
        <v>0</v>
      </c>
      <c r="AX551">
        <f t="shared" si="361"/>
        <v>0</v>
      </c>
      <c r="AY551">
        <f t="shared" si="362"/>
        <v>0</v>
      </c>
    </row>
    <row r="552" spans="2:51">
      <c r="B552" s="1" t="s">
        <v>579</v>
      </c>
      <c r="C552" s="3">
        <v>92450</v>
      </c>
      <c r="D552" s="3">
        <v>92450</v>
      </c>
      <c r="E552" s="1" t="s">
        <v>470</v>
      </c>
      <c r="F552" s="1">
        <v>2</v>
      </c>
      <c r="G552" s="5" t="s">
        <v>1014</v>
      </c>
      <c r="H552" s="6" t="s">
        <v>1015</v>
      </c>
      <c r="I552" s="6" t="s">
        <v>780</v>
      </c>
      <c r="J552">
        <f t="shared" si="329"/>
        <v>0</v>
      </c>
      <c r="K552">
        <f t="shared" si="321"/>
        <v>0</v>
      </c>
      <c r="L552">
        <f t="shared" si="322"/>
        <v>92450</v>
      </c>
      <c r="M552">
        <f t="shared" si="323"/>
        <v>1</v>
      </c>
      <c r="N552">
        <f t="shared" si="324"/>
        <v>0</v>
      </c>
      <c r="O552">
        <f t="shared" si="325"/>
        <v>0</v>
      </c>
      <c r="P552">
        <f t="shared" si="326"/>
        <v>0</v>
      </c>
      <c r="Q552">
        <f t="shared" si="327"/>
        <v>0</v>
      </c>
      <c r="R552">
        <f t="shared" si="330"/>
        <v>0</v>
      </c>
      <c r="S552">
        <f t="shared" si="331"/>
        <v>0</v>
      </c>
      <c r="T552">
        <f t="shared" si="332"/>
        <v>0</v>
      </c>
      <c r="U552">
        <f t="shared" si="333"/>
        <v>0</v>
      </c>
      <c r="V552">
        <f t="shared" si="334"/>
        <v>0</v>
      </c>
      <c r="W552">
        <f t="shared" si="335"/>
        <v>0</v>
      </c>
      <c r="X552">
        <f t="shared" si="336"/>
        <v>0</v>
      </c>
      <c r="Y552">
        <f t="shared" si="337"/>
        <v>0</v>
      </c>
      <c r="Z552">
        <f t="shared" si="338"/>
        <v>0</v>
      </c>
      <c r="AA552">
        <f t="shared" si="339"/>
        <v>0</v>
      </c>
      <c r="AB552">
        <f t="shared" si="340"/>
        <v>0</v>
      </c>
      <c r="AC552">
        <f t="shared" si="341"/>
        <v>0</v>
      </c>
      <c r="AD552">
        <f t="shared" si="342"/>
        <v>0</v>
      </c>
      <c r="AE552">
        <f t="shared" si="328"/>
        <v>0</v>
      </c>
      <c r="AF552">
        <f t="shared" si="343"/>
        <v>0</v>
      </c>
      <c r="AG552">
        <f t="shared" si="344"/>
        <v>0</v>
      </c>
      <c r="AH552">
        <f t="shared" si="345"/>
        <v>0</v>
      </c>
      <c r="AI552">
        <f t="shared" si="346"/>
        <v>0</v>
      </c>
      <c r="AJ552">
        <f t="shared" si="347"/>
        <v>0</v>
      </c>
      <c r="AK552">
        <f t="shared" si="348"/>
        <v>0</v>
      </c>
      <c r="AL552">
        <f t="shared" si="349"/>
        <v>0</v>
      </c>
      <c r="AM552">
        <f t="shared" si="350"/>
        <v>0</v>
      </c>
      <c r="AN552">
        <f t="shared" si="351"/>
        <v>0</v>
      </c>
      <c r="AO552">
        <f t="shared" si="352"/>
        <v>0</v>
      </c>
      <c r="AP552">
        <f t="shared" si="353"/>
        <v>0</v>
      </c>
      <c r="AQ552">
        <f t="shared" si="354"/>
        <v>0</v>
      </c>
      <c r="AR552">
        <f t="shared" si="355"/>
        <v>0</v>
      </c>
      <c r="AS552">
        <f t="shared" si="356"/>
        <v>0</v>
      </c>
      <c r="AT552">
        <f t="shared" si="357"/>
        <v>0</v>
      </c>
      <c r="AU552">
        <f t="shared" si="358"/>
        <v>0</v>
      </c>
      <c r="AV552">
        <f t="shared" si="359"/>
        <v>92450</v>
      </c>
      <c r="AW552">
        <f t="shared" si="360"/>
        <v>0</v>
      </c>
      <c r="AX552">
        <f t="shared" si="361"/>
        <v>0</v>
      </c>
      <c r="AY552">
        <f t="shared" si="362"/>
        <v>0</v>
      </c>
    </row>
    <row r="553" spans="2:51">
      <c r="B553" s="1" t="s">
        <v>580</v>
      </c>
      <c r="C553" s="3">
        <v>15075</v>
      </c>
      <c r="D553" s="3">
        <v>15075</v>
      </c>
      <c r="E553" s="1" t="s">
        <v>470</v>
      </c>
      <c r="F553" s="1">
        <v>2</v>
      </c>
      <c r="G553" t="s">
        <v>789</v>
      </c>
      <c r="H553" s="5" t="s">
        <v>790</v>
      </c>
      <c r="I553" s="5" t="s">
        <v>780</v>
      </c>
      <c r="J553">
        <f t="shared" si="329"/>
        <v>0</v>
      </c>
      <c r="K553">
        <f t="shared" si="321"/>
        <v>0</v>
      </c>
      <c r="L553">
        <f t="shared" si="322"/>
        <v>15075</v>
      </c>
      <c r="M553">
        <f t="shared" si="323"/>
        <v>1</v>
      </c>
      <c r="N553">
        <f t="shared" si="324"/>
        <v>0</v>
      </c>
      <c r="O553">
        <f t="shared" si="325"/>
        <v>0</v>
      </c>
      <c r="P553">
        <f t="shared" si="326"/>
        <v>0</v>
      </c>
      <c r="Q553">
        <f t="shared" si="327"/>
        <v>0</v>
      </c>
      <c r="R553">
        <f t="shared" si="330"/>
        <v>0</v>
      </c>
      <c r="S553">
        <f t="shared" si="331"/>
        <v>0</v>
      </c>
      <c r="T553">
        <f t="shared" si="332"/>
        <v>0</v>
      </c>
      <c r="U553">
        <f t="shared" si="333"/>
        <v>0</v>
      </c>
      <c r="V553">
        <f t="shared" si="334"/>
        <v>0</v>
      </c>
      <c r="W553">
        <f t="shared" si="335"/>
        <v>0</v>
      </c>
      <c r="X553">
        <f t="shared" si="336"/>
        <v>0</v>
      </c>
      <c r="Y553">
        <f t="shared" si="337"/>
        <v>0</v>
      </c>
      <c r="Z553">
        <f t="shared" si="338"/>
        <v>0</v>
      </c>
      <c r="AA553">
        <f t="shared" si="339"/>
        <v>0</v>
      </c>
      <c r="AB553">
        <f t="shared" si="340"/>
        <v>0</v>
      </c>
      <c r="AC553">
        <f t="shared" si="341"/>
        <v>0</v>
      </c>
      <c r="AD553">
        <f t="shared" si="342"/>
        <v>0</v>
      </c>
      <c r="AE553">
        <f t="shared" si="328"/>
        <v>15075</v>
      </c>
      <c r="AF553">
        <f t="shared" si="343"/>
        <v>0</v>
      </c>
      <c r="AG553">
        <f t="shared" si="344"/>
        <v>0</v>
      </c>
      <c r="AH553">
        <f t="shared" si="345"/>
        <v>0</v>
      </c>
      <c r="AI553">
        <f t="shared" si="346"/>
        <v>0</v>
      </c>
      <c r="AJ553">
        <f t="shared" si="347"/>
        <v>0</v>
      </c>
      <c r="AK553">
        <f t="shared" si="348"/>
        <v>0</v>
      </c>
      <c r="AL553">
        <f t="shared" si="349"/>
        <v>0</v>
      </c>
      <c r="AM553">
        <f t="shared" si="350"/>
        <v>0</v>
      </c>
      <c r="AN553">
        <f t="shared" si="351"/>
        <v>0</v>
      </c>
      <c r="AO553">
        <f t="shared" si="352"/>
        <v>0</v>
      </c>
      <c r="AP553">
        <f t="shared" si="353"/>
        <v>0</v>
      </c>
      <c r="AQ553">
        <f t="shared" si="354"/>
        <v>0</v>
      </c>
      <c r="AR553">
        <f t="shared" si="355"/>
        <v>0</v>
      </c>
      <c r="AS553">
        <f t="shared" si="356"/>
        <v>0</v>
      </c>
      <c r="AT553">
        <f t="shared" si="357"/>
        <v>0</v>
      </c>
      <c r="AU553">
        <f t="shared" si="358"/>
        <v>0</v>
      </c>
      <c r="AV553">
        <f t="shared" si="359"/>
        <v>0</v>
      </c>
      <c r="AW553">
        <f t="shared" si="360"/>
        <v>0</v>
      </c>
      <c r="AX553">
        <f t="shared" si="361"/>
        <v>0</v>
      </c>
      <c r="AY553">
        <f t="shared" si="362"/>
        <v>0</v>
      </c>
    </row>
    <row r="554" spans="2:51">
      <c r="B554" s="1" t="s">
        <v>581</v>
      </c>
      <c r="C554" s="3">
        <v>19907</v>
      </c>
      <c r="D554" s="3">
        <v>19907</v>
      </c>
      <c r="E554" s="1" t="s">
        <v>470</v>
      </c>
      <c r="F554" s="1">
        <v>2</v>
      </c>
      <c r="G554" s="21" t="s">
        <v>998</v>
      </c>
      <c r="H554" s="21" t="s">
        <v>999</v>
      </c>
      <c r="I554" s="21" t="s">
        <v>794</v>
      </c>
      <c r="J554">
        <f t="shared" si="329"/>
        <v>19907</v>
      </c>
      <c r="K554">
        <f t="shared" si="321"/>
        <v>1</v>
      </c>
      <c r="L554">
        <f t="shared" si="322"/>
        <v>0</v>
      </c>
      <c r="M554">
        <f t="shared" si="323"/>
        <v>0</v>
      </c>
      <c r="N554">
        <f t="shared" si="324"/>
        <v>0</v>
      </c>
      <c r="O554">
        <f t="shared" si="325"/>
        <v>0</v>
      </c>
      <c r="P554">
        <f t="shared" si="326"/>
        <v>0</v>
      </c>
      <c r="Q554">
        <f t="shared" si="327"/>
        <v>0</v>
      </c>
      <c r="R554">
        <f t="shared" si="330"/>
        <v>0</v>
      </c>
      <c r="S554">
        <f t="shared" si="331"/>
        <v>0</v>
      </c>
      <c r="T554">
        <f t="shared" si="332"/>
        <v>0</v>
      </c>
      <c r="U554">
        <f t="shared" si="333"/>
        <v>0</v>
      </c>
      <c r="V554">
        <f t="shared" si="334"/>
        <v>0</v>
      </c>
      <c r="W554">
        <f t="shared" si="335"/>
        <v>0</v>
      </c>
      <c r="X554">
        <f t="shared" si="336"/>
        <v>0</v>
      </c>
      <c r="Y554">
        <f t="shared" si="337"/>
        <v>0</v>
      </c>
      <c r="Z554">
        <f t="shared" si="338"/>
        <v>0</v>
      </c>
      <c r="AA554">
        <f t="shared" si="339"/>
        <v>0</v>
      </c>
      <c r="AB554">
        <f t="shared" si="340"/>
        <v>0</v>
      </c>
      <c r="AC554">
        <f t="shared" si="341"/>
        <v>0</v>
      </c>
      <c r="AD554">
        <f t="shared" si="342"/>
        <v>0</v>
      </c>
      <c r="AE554">
        <f t="shared" si="328"/>
        <v>0</v>
      </c>
      <c r="AF554">
        <f t="shared" si="343"/>
        <v>0</v>
      </c>
      <c r="AG554">
        <f t="shared" si="344"/>
        <v>0</v>
      </c>
      <c r="AH554">
        <f t="shared" si="345"/>
        <v>0</v>
      </c>
      <c r="AI554">
        <f t="shared" si="346"/>
        <v>0</v>
      </c>
      <c r="AJ554">
        <f t="shared" si="347"/>
        <v>0</v>
      </c>
      <c r="AK554">
        <f t="shared" si="348"/>
        <v>0</v>
      </c>
      <c r="AL554">
        <f t="shared" si="349"/>
        <v>0</v>
      </c>
      <c r="AM554">
        <f t="shared" si="350"/>
        <v>19907</v>
      </c>
      <c r="AN554">
        <f t="shared" si="351"/>
        <v>0</v>
      </c>
      <c r="AO554">
        <f t="shared" si="352"/>
        <v>0</v>
      </c>
      <c r="AP554">
        <f t="shared" si="353"/>
        <v>0</v>
      </c>
      <c r="AQ554">
        <f t="shared" si="354"/>
        <v>0</v>
      </c>
      <c r="AR554">
        <f t="shared" si="355"/>
        <v>0</v>
      </c>
      <c r="AS554">
        <f t="shared" si="356"/>
        <v>0</v>
      </c>
      <c r="AT554">
        <f t="shared" si="357"/>
        <v>0</v>
      </c>
      <c r="AU554">
        <f t="shared" si="358"/>
        <v>0</v>
      </c>
      <c r="AV554">
        <f t="shared" si="359"/>
        <v>0</v>
      </c>
      <c r="AW554">
        <f t="shared" si="360"/>
        <v>0</v>
      </c>
      <c r="AX554">
        <f t="shared" si="361"/>
        <v>0</v>
      </c>
      <c r="AY554">
        <f t="shared" si="362"/>
        <v>0</v>
      </c>
    </row>
    <row r="555" spans="2:51" ht="30">
      <c r="B555" s="1" t="s">
        <v>582</v>
      </c>
      <c r="C555" s="3">
        <v>50000</v>
      </c>
      <c r="D555" s="3">
        <v>50000</v>
      </c>
      <c r="E555" s="1" t="s">
        <v>470</v>
      </c>
      <c r="F555" s="1">
        <v>2</v>
      </c>
      <c r="G555" t="s">
        <v>787</v>
      </c>
      <c r="H555" t="s">
        <v>788</v>
      </c>
      <c r="I555" t="s">
        <v>780</v>
      </c>
      <c r="J555">
        <f t="shared" si="329"/>
        <v>0</v>
      </c>
      <c r="K555">
        <f t="shared" si="321"/>
        <v>0</v>
      </c>
      <c r="L555">
        <f t="shared" si="322"/>
        <v>50000</v>
      </c>
      <c r="M555">
        <f t="shared" si="323"/>
        <v>1</v>
      </c>
      <c r="N555">
        <f t="shared" si="324"/>
        <v>0</v>
      </c>
      <c r="O555">
        <f t="shared" si="325"/>
        <v>0</v>
      </c>
      <c r="P555">
        <f t="shared" si="326"/>
        <v>0</v>
      </c>
      <c r="Q555">
        <f t="shared" si="327"/>
        <v>0</v>
      </c>
      <c r="R555">
        <f t="shared" si="330"/>
        <v>0</v>
      </c>
      <c r="S555">
        <f t="shared" si="331"/>
        <v>0</v>
      </c>
      <c r="T555">
        <f t="shared" si="332"/>
        <v>0</v>
      </c>
      <c r="U555">
        <f t="shared" si="333"/>
        <v>0</v>
      </c>
      <c r="V555">
        <f t="shared" si="334"/>
        <v>50000</v>
      </c>
      <c r="W555">
        <f t="shared" si="335"/>
        <v>0</v>
      </c>
      <c r="X555">
        <f t="shared" si="336"/>
        <v>0</v>
      </c>
      <c r="Y555">
        <f t="shared" si="337"/>
        <v>0</v>
      </c>
      <c r="Z555">
        <f t="shared" si="338"/>
        <v>0</v>
      </c>
      <c r="AA555">
        <f t="shared" si="339"/>
        <v>0</v>
      </c>
      <c r="AB555">
        <f t="shared" si="340"/>
        <v>0</v>
      </c>
      <c r="AC555">
        <f t="shared" si="341"/>
        <v>0</v>
      </c>
      <c r="AD555">
        <f t="shared" si="342"/>
        <v>0</v>
      </c>
      <c r="AE555">
        <f t="shared" si="328"/>
        <v>0</v>
      </c>
      <c r="AF555">
        <f t="shared" si="343"/>
        <v>0</v>
      </c>
      <c r="AG555">
        <f t="shared" si="344"/>
        <v>0</v>
      </c>
      <c r="AH555">
        <f t="shared" si="345"/>
        <v>0</v>
      </c>
      <c r="AI555">
        <f t="shared" si="346"/>
        <v>0</v>
      </c>
      <c r="AJ555">
        <f t="shared" si="347"/>
        <v>0</v>
      </c>
      <c r="AK555">
        <f t="shared" si="348"/>
        <v>0</v>
      </c>
      <c r="AL555">
        <f t="shared" si="349"/>
        <v>0</v>
      </c>
      <c r="AM555">
        <f t="shared" si="350"/>
        <v>0</v>
      </c>
      <c r="AN555">
        <f t="shared" si="351"/>
        <v>0</v>
      </c>
      <c r="AO555">
        <f t="shared" si="352"/>
        <v>0</v>
      </c>
      <c r="AP555">
        <f t="shared" si="353"/>
        <v>0</v>
      </c>
      <c r="AQ555">
        <f t="shared" si="354"/>
        <v>0</v>
      </c>
      <c r="AR555">
        <f t="shared" si="355"/>
        <v>0</v>
      </c>
      <c r="AS555">
        <f t="shared" si="356"/>
        <v>0</v>
      </c>
      <c r="AT555">
        <f t="shared" si="357"/>
        <v>0</v>
      </c>
      <c r="AU555">
        <f t="shared" si="358"/>
        <v>0</v>
      </c>
      <c r="AV555">
        <f t="shared" si="359"/>
        <v>0</v>
      </c>
      <c r="AW555">
        <f t="shared" si="360"/>
        <v>0</v>
      </c>
      <c r="AX555">
        <f t="shared" si="361"/>
        <v>0</v>
      </c>
      <c r="AY555">
        <f t="shared" si="362"/>
        <v>0</v>
      </c>
    </row>
    <row r="556" spans="2:51">
      <c r="B556" s="1" t="s">
        <v>583</v>
      </c>
      <c r="C556" s="3">
        <v>3995</v>
      </c>
      <c r="D556" s="3">
        <v>3995</v>
      </c>
      <c r="E556" s="1" t="s">
        <v>470</v>
      </c>
      <c r="F556" s="1">
        <v>2</v>
      </c>
      <c r="G556" t="s">
        <v>787</v>
      </c>
      <c r="H556" t="s">
        <v>788</v>
      </c>
      <c r="I556" t="s">
        <v>780</v>
      </c>
      <c r="J556">
        <f t="shared" si="329"/>
        <v>0</v>
      </c>
      <c r="K556">
        <f t="shared" si="321"/>
        <v>0</v>
      </c>
      <c r="L556">
        <f t="shared" si="322"/>
        <v>3995</v>
      </c>
      <c r="M556">
        <f t="shared" si="323"/>
        <v>1</v>
      </c>
      <c r="N556">
        <f t="shared" si="324"/>
        <v>0</v>
      </c>
      <c r="O556">
        <f t="shared" si="325"/>
        <v>0</v>
      </c>
      <c r="P556">
        <f t="shared" si="326"/>
        <v>0</v>
      </c>
      <c r="Q556">
        <f t="shared" si="327"/>
        <v>0</v>
      </c>
      <c r="R556">
        <f t="shared" si="330"/>
        <v>0</v>
      </c>
      <c r="S556">
        <f t="shared" si="331"/>
        <v>0</v>
      </c>
      <c r="T556">
        <f t="shared" si="332"/>
        <v>0</v>
      </c>
      <c r="U556">
        <f t="shared" si="333"/>
        <v>0</v>
      </c>
      <c r="V556">
        <f t="shared" si="334"/>
        <v>3995</v>
      </c>
      <c r="W556">
        <f t="shared" si="335"/>
        <v>0</v>
      </c>
      <c r="X556">
        <f t="shared" si="336"/>
        <v>0</v>
      </c>
      <c r="Y556">
        <f t="shared" si="337"/>
        <v>0</v>
      </c>
      <c r="Z556">
        <f t="shared" si="338"/>
        <v>0</v>
      </c>
      <c r="AA556">
        <f t="shared" si="339"/>
        <v>0</v>
      </c>
      <c r="AB556">
        <f t="shared" si="340"/>
        <v>0</v>
      </c>
      <c r="AC556">
        <f t="shared" si="341"/>
        <v>0</v>
      </c>
      <c r="AD556">
        <f t="shared" si="342"/>
        <v>0</v>
      </c>
      <c r="AE556">
        <f t="shared" si="328"/>
        <v>0</v>
      </c>
      <c r="AF556">
        <f t="shared" si="343"/>
        <v>0</v>
      </c>
      <c r="AG556">
        <f t="shared" si="344"/>
        <v>0</v>
      </c>
      <c r="AH556">
        <f t="shared" si="345"/>
        <v>0</v>
      </c>
      <c r="AI556">
        <f t="shared" si="346"/>
        <v>0</v>
      </c>
      <c r="AJ556">
        <f t="shared" si="347"/>
        <v>0</v>
      </c>
      <c r="AK556">
        <f t="shared" si="348"/>
        <v>0</v>
      </c>
      <c r="AL556">
        <f t="shared" si="349"/>
        <v>0</v>
      </c>
      <c r="AM556">
        <f t="shared" si="350"/>
        <v>0</v>
      </c>
      <c r="AN556">
        <f t="shared" si="351"/>
        <v>0</v>
      </c>
      <c r="AO556">
        <f t="shared" si="352"/>
        <v>0</v>
      </c>
      <c r="AP556">
        <f t="shared" si="353"/>
        <v>0</v>
      </c>
      <c r="AQ556">
        <f t="shared" si="354"/>
        <v>0</v>
      </c>
      <c r="AR556">
        <f t="shared" si="355"/>
        <v>0</v>
      </c>
      <c r="AS556">
        <f t="shared" si="356"/>
        <v>0</v>
      </c>
      <c r="AT556">
        <f t="shared" si="357"/>
        <v>0</v>
      </c>
      <c r="AU556">
        <f t="shared" si="358"/>
        <v>0</v>
      </c>
      <c r="AV556">
        <f t="shared" si="359"/>
        <v>0</v>
      </c>
      <c r="AW556">
        <f t="shared" si="360"/>
        <v>0</v>
      </c>
      <c r="AX556">
        <f t="shared" si="361"/>
        <v>0</v>
      </c>
      <c r="AY556">
        <f t="shared" si="362"/>
        <v>0</v>
      </c>
    </row>
    <row r="557" spans="2:51">
      <c r="B557" s="1" t="s">
        <v>520</v>
      </c>
      <c r="C557" s="3">
        <v>105000</v>
      </c>
      <c r="D557" s="3">
        <v>105000</v>
      </c>
      <c r="E557" s="1" t="s">
        <v>470</v>
      </c>
      <c r="F557" s="1">
        <v>2</v>
      </c>
      <c r="G557" s="5" t="s">
        <v>1012</v>
      </c>
      <c r="H557" s="6" t="s">
        <v>1013</v>
      </c>
      <c r="I557" s="6" t="s">
        <v>780</v>
      </c>
      <c r="J557">
        <f t="shared" si="329"/>
        <v>0</v>
      </c>
      <c r="K557">
        <f t="shared" si="321"/>
        <v>0</v>
      </c>
      <c r="L557">
        <f t="shared" si="322"/>
        <v>105000</v>
      </c>
      <c r="M557">
        <f t="shared" si="323"/>
        <v>1</v>
      </c>
      <c r="N557">
        <f t="shared" si="324"/>
        <v>0</v>
      </c>
      <c r="O557">
        <f t="shared" si="325"/>
        <v>0</v>
      </c>
      <c r="P557">
        <f t="shared" si="326"/>
        <v>0</v>
      </c>
      <c r="Q557">
        <f t="shared" si="327"/>
        <v>0</v>
      </c>
      <c r="R557">
        <f t="shared" si="330"/>
        <v>0</v>
      </c>
      <c r="S557">
        <f t="shared" si="331"/>
        <v>0</v>
      </c>
      <c r="T557">
        <f t="shared" si="332"/>
        <v>0</v>
      </c>
      <c r="U557">
        <f t="shared" si="333"/>
        <v>0</v>
      </c>
      <c r="V557">
        <f t="shared" si="334"/>
        <v>0</v>
      </c>
      <c r="W557">
        <f t="shared" si="335"/>
        <v>0</v>
      </c>
      <c r="X557">
        <f t="shared" si="336"/>
        <v>0</v>
      </c>
      <c r="Y557">
        <f t="shared" si="337"/>
        <v>0</v>
      </c>
      <c r="Z557">
        <f t="shared" si="338"/>
        <v>0</v>
      </c>
      <c r="AA557">
        <f t="shared" si="339"/>
        <v>0</v>
      </c>
      <c r="AB557">
        <f t="shared" si="340"/>
        <v>0</v>
      </c>
      <c r="AC557">
        <f t="shared" si="341"/>
        <v>0</v>
      </c>
      <c r="AD557">
        <f t="shared" si="342"/>
        <v>0</v>
      </c>
      <c r="AE557">
        <f t="shared" si="328"/>
        <v>0</v>
      </c>
      <c r="AF557">
        <f t="shared" si="343"/>
        <v>0</v>
      </c>
      <c r="AG557">
        <f t="shared" si="344"/>
        <v>0</v>
      </c>
      <c r="AH557">
        <f t="shared" si="345"/>
        <v>0</v>
      </c>
      <c r="AI557">
        <f t="shared" si="346"/>
        <v>0</v>
      </c>
      <c r="AJ557">
        <f t="shared" si="347"/>
        <v>0</v>
      </c>
      <c r="AK557">
        <f t="shared" si="348"/>
        <v>0</v>
      </c>
      <c r="AL557">
        <f t="shared" si="349"/>
        <v>0</v>
      </c>
      <c r="AM557">
        <f t="shared" si="350"/>
        <v>0</v>
      </c>
      <c r="AN557">
        <f t="shared" si="351"/>
        <v>0</v>
      </c>
      <c r="AO557">
        <f t="shared" si="352"/>
        <v>0</v>
      </c>
      <c r="AP557">
        <f t="shared" si="353"/>
        <v>0</v>
      </c>
      <c r="AQ557">
        <f t="shared" si="354"/>
        <v>0</v>
      </c>
      <c r="AR557">
        <f t="shared" si="355"/>
        <v>0</v>
      </c>
      <c r="AS557">
        <f t="shared" si="356"/>
        <v>0</v>
      </c>
      <c r="AT557">
        <f t="shared" si="357"/>
        <v>0</v>
      </c>
      <c r="AU557">
        <f t="shared" si="358"/>
        <v>105000</v>
      </c>
      <c r="AV557">
        <f t="shared" si="359"/>
        <v>0</v>
      </c>
      <c r="AW557">
        <f t="shared" si="360"/>
        <v>0</v>
      </c>
      <c r="AX557">
        <f t="shared" si="361"/>
        <v>0</v>
      </c>
      <c r="AY557">
        <f t="shared" si="362"/>
        <v>0</v>
      </c>
    </row>
    <row r="558" spans="2:51">
      <c r="B558" s="1" t="s">
        <v>584</v>
      </c>
      <c r="C558" s="3">
        <v>147000</v>
      </c>
      <c r="D558" s="3">
        <v>147000</v>
      </c>
      <c r="E558" s="1" t="s">
        <v>470</v>
      </c>
      <c r="F558" s="1">
        <v>2</v>
      </c>
      <c r="G558" t="s">
        <v>778</v>
      </c>
      <c r="H558" s="5" t="s">
        <v>786</v>
      </c>
      <c r="I558" t="s">
        <v>780</v>
      </c>
      <c r="J558">
        <f t="shared" si="329"/>
        <v>0</v>
      </c>
      <c r="K558">
        <f t="shared" si="321"/>
        <v>0</v>
      </c>
      <c r="L558">
        <f t="shared" si="322"/>
        <v>147000</v>
      </c>
      <c r="M558">
        <f t="shared" si="323"/>
        <v>1</v>
      </c>
      <c r="N558">
        <f t="shared" si="324"/>
        <v>0</v>
      </c>
      <c r="O558">
        <f t="shared" si="325"/>
        <v>0</v>
      </c>
      <c r="P558">
        <f t="shared" si="326"/>
        <v>0</v>
      </c>
      <c r="Q558">
        <f t="shared" si="327"/>
        <v>0</v>
      </c>
      <c r="R558">
        <f t="shared" si="330"/>
        <v>147000</v>
      </c>
      <c r="S558">
        <f t="shared" si="331"/>
        <v>0</v>
      </c>
      <c r="T558">
        <f t="shared" si="332"/>
        <v>0</v>
      </c>
      <c r="U558">
        <f t="shared" si="333"/>
        <v>0</v>
      </c>
      <c r="V558">
        <f t="shared" si="334"/>
        <v>0</v>
      </c>
      <c r="W558">
        <f t="shared" si="335"/>
        <v>0</v>
      </c>
      <c r="X558">
        <f t="shared" si="336"/>
        <v>0</v>
      </c>
      <c r="Y558">
        <f t="shared" si="337"/>
        <v>0</v>
      </c>
      <c r="Z558">
        <f t="shared" si="338"/>
        <v>0</v>
      </c>
      <c r="AA558">
        <f t="shared" si="339"/>
        <v>0</v>
      </c>
      <c r="AB558">
        <f t="shared" si="340"/>
        <v>0</v>
      </c>
      <c r="AC558">
        <f t="shared" si="341"/>
        <v>0</v>
      </c>
      <c r="AD558">
        <f t="shared" si="342"/>
        <v>0</v>
      </c>
      <c r="AE558">
        <f t="shared" si="328"/>
        <v>0</v>
      </c>
      <c r="AF558">
        <f t="shared" si="343"/>
        <v>0</v>
      </c>
      <c r="AG558">
        <f t="shared" si="344"/>
        <v>0</v>
      </c>
      <c r="AH558">
        <f t="shared" si="345"/>
        <v>0</v>
      </c>
      <c r="AI558">
        <f t="shared" si="346"/>
        <v>0</v>
      </c>
      <c r="AJ558">
        <f t="shared" si="347"/>
        <v>0</v>
      </c>
      <c r="AK558">
        <f t="shared" si="348"/>
        <v>0</v>
      </c>
      <c r="AL558">
        <f t="shared" si="349"/>
        <v>0</v>
      </c>
      <c r="AM558">
        <f t="shared" si="350"/>
        <v>0</v>
      </c>
      <c r="AN558">
        <f t="shared" si="351"/>
        <v>0</v>
      </c>
      <c r="AO558">
        <f t="shared" si="352"/>
        <v>0</v>
      </c>
      <c r="AP558">
        <f t="shared" si="353"/>
        <v>0</v>
      </c>
      <c r="AQ558">
        <f t="shared" si="354"/>
        <v>0</v>
      </c>
      <c r="AR558">
        <f t="shared" si="355"/>
        <v>0</v>
      </c>
      <c r="AS558">
        <f t="shared" si="356"/>
        <v>0</v>
      </c>
      <c r="AT558">
        <f t="shared" si="357"/>
        <v>0</v>
      </c>
      <c r="AU558">
        <f t="shared" si="358"/>
        <v>0</v>
      </c>
      <c r="AV558">
        <f t="shared" si="359"/>
        <v>0</v>
      </c>
      <c r="AW558">
        <f t="shared" si="360"/>
        <v>0</v>
      </c>
      <c r="AX558">
        <f t="shared" si="361"/>
        <v>0</v>
      </c>
      <c r="AY558">
        <f t="shared" si="362"/>
        <v>0</v>
      </c>
    </row>
    <row r="559" spans="2:51">
      <c r="B559" s="1" t="s">
        <v>521</v>
      </c>
      <c r="C559" s="3">
        <v>29800</v>
      </c>
      <c r="D559" s="3">
        <v>29800</v>
      </c>
      <c r="E559" s="1" t="s">
        <v>470</v>
      </c>
      <c r="F559" s="1">
        <v>2</v>
      </c>
      <c r="G559" t="s">
        <v>787</v>
      </c>
      <c r="H559" t="s">
        <v>788</v>
      </c>
      <c r="I559" t="s">
        <v>780</v>
      </c>
      <c r="J559">
        <f t="shared" si="329"/>
        <v>0</v>
      </c>
      <c r="K559">
        <f t="shared" si="321"/>
        <v>0</v>
      </c>
      <c r="L559">
        <f t="shared" si="322"/>
        <v>29800</v>
      </c>
      <c r="M559">
        <f t="shared" si="323"/>
        <v>1</v>
      </c>
      <c r="N559">
        <f t="shared" si="324"/>
        <v>0</v>
      </c>
      <c r="O559">
        <f t="shared" si="325"/>
        <v>0</v>
      </c>
      <c r="P559">
        <f t="shared" si="326"/>
        <v>0</v>
      </c>
      <c r="Q559">
        <f t="shared" si="327"/>
        <v>0</v>
      </c>
      <c r="R559">
        <f t="shared" si="330"/>
        <v>0</v>
      </c>
      <c r="S559">
        <f t="shared" si="331"/>
        <v>0</v>
      </c>
      <c r="T559">
        <f t="shared" si="332"/>
        <v>0</v>
      </c>
      <c r="U559">
        <f t="shared" si="333"/>
        <v>0</v>
      </c>
      <c r="V559">
        <f t="shared" si="334"/>
        <v>29800</v>
      </c>
      <c r="W559">
        <f t="shared" si="335"/>
        <v>0</v>
      </c>
      <c r="X559">
        <f t="shared" si="336"/>
        <v>0</v>
      </c>
      <c r="Y559">
        <f t="shared" si="337"/>
        <v>0</v>
      </c>
      <c r="Z559">
        <f t="shared" si="338"/>
        <v>0</v>
      </c>
      <c r="AA559">
        <f t="shared" si="339"/>
        <v>0</v>
      </c>
      <c r="AB559">
        <f t="shared" si="340"/>
        <v>0</v>
      </c>
      <c r="AC559">
        <f t="shared" si="341"/>
        <v>0</v>
      </c>
      <c r="AD559">
        <f t="shared" si="342"/>
        <v>0</v>
      </c>
      <c r="AE559">
        <f t="shared" si="328"/>
        <v>0</v>
      </c>
      <c r="AF559">
        <f t="shared" si="343"/>
        <v>0</v>
      </c>
      <c r="AG559">
        <f t="shared" si="344"/>
        <v>0</v>
      </c>
      <c r="AH559">
        <f t="shared" si="345"/>
        <v>0</v>
      </c>
      <c r="AI559">
        <f t="shared" si="346"/>
        <v>0</v>
      </c>
      <c r="AJ559">
        <f t="shared" si="347"/>
        <v>0</v>
      </c>
      <c r="AK559">
        <f t="shared" si="348"/>
        <v>0</v>
      </c>
      <c r="AL559">
        <f t="shared" si="349"/>
        <v>0</v>
      </c>
      <c r="AM559">
        <f t="shared" si="350"/>
        <v>0</v>
      </c>
      <c r="AN559">
        <f t="shared" si="351"/>
        <v>0</v>
      </c>
      <c r="AO559">
        <f t="shared" si="352"/>
        <v>0</v>
      </c>
      <c r="AP559">
        <f t="shared" si="353"/>
        <v>0</v>
      </c>
      <c r="AQ559">
        <f t="shared" si="354"/>
        <v>0</v>
      </c>
      <c r="AR559">
        <f t="shared" si="355"/>
        <v>0</v>
      </c>
      <c r="AS559">
        <f t="shared" si="356"/>
        <v>0</v>
      </c>
      <c r="AT559">
        <f t="shared" si="357"/>
        <v>0</v>
      </c>
      <c r="AU559">
        <f t="shared" si="358"/>
        <v>0</v>
      </c>
      <c r="AV559">
        <f t="shared" si="359"/>
        <v>0</v>
      </c>
      <c r="AW559">
        <f t="shared" si="360"/>
        <v>0</v>
      </c>
      <c r="AX559">
        <f t="shared" si="361"/>
        <v>0</v>
      </c>
      <c r="AY559">
        <f t="shared" si="362"/>
        <v>0</v>
      </c>
    </row>
    <row r="560" spans="2:51">
      <c r="B560" s="1" t="s">
        <v>585</v>
      </c>
      <c r="C560" s="3">
        <v>8700</v>
      </c>
      <c r="D560" s="3">
        <v>8700</v>
      </c>
      <c r="E560" s="1" t="s">
        <v>470</v>
      </c>
      <c r="F560" s="1">
        <v>2</v>
      </c>
      <c r="G560" s="21" t="s">
        <v>998</v>
      </c>
      <c r="H560" s="21" t="s">
        <v>999</v>
      </c>
      <c r="I560" s="21" t="s">
        <v>794</v>
      </c>
      <c r="J560">
        <f t="shared" si="329"/>
        <v>8700</v>
      </c>
      <c r="K560">
        <f t="shared" si="321"/>
        <v>1</v>
      </c>
      <c r="L560">
        <f t="shared" si="322"/>
        <v>0</v>
      </c>
      <c r="M560">
        <f t="shared" si="323"/>
        <v>0</v>
      </c>
      <c r="N560">
        <f t="shared" si="324"/>
        <v>0</v>
      </c>
      <c r="O560">
        <f t="shared" si="325"/>
        <v>0</v>
      </c>
      <c r="P560">
        <f t="shared" si="326"/>
        <v>0</v>
      </c>
      <c r="Q560">
        <f t="shared" si="327"/>
        <v>0</v>
      </c>
      <c r="R560">
        <f t="shared" si="330"/>
        <v>0</v>
      </c>
      <c r="S560">
        <f t="shared" si="331"/>
        <v>0</v>
      </c>
      <c r="T560">
        <f t="shared" si="332"/>
        <v>0</v>
      </c>
      <c r="U560">
        <f t="shared" si="333"/>
        <v>0</v>
      </c>
      <c r="V560">
        <f t="shared" si="334"/>
        <v>0</v>
      </c>
      <c r="W560">
        <f t="shared" si="335"/>
        <v>0</v>
      </c>
      <c r="X560">
        <f t="shared" si="336"/>
        <v>0</v>
      </c>
      <c r="Y560">
        <f t="shared" si="337"/>
        <v>0</v>
      </c>
      <c r="Z560">
        <f t="shared" si="338"/>
        <v>0</v>
      </c>
      <c r="AA560">
        <f t="shared" si="339"/>
        <v>0</v>
      </c>
      <c r="AB560">
        <f t="shared" si="340"/>
        <v>0</v>
      </c>
      <c r="AC560">
        <f t="shared" si="341"/>
        <v>0</v>
      </c>
      <c r="AD560">
        <f t="shared" si="342"/>
        <v>0</v>
      </c>
      <c r="AE560">
        <f t="shared" si="328"/>
        <v>0</v>
      </c>
      <c r="AF560">
        <f t="shared" si="343"/>
        <v>0</v>
      </c>
      <c r="AG560">
        <f t="shared" si="344"/>
        <v>0</v>
      </c>
      <c r="AH560">
        <f t="shared" si="345"/>
        <v>0</v>
      </c>
      <c r="AI560">
        <f t="shared" si="346"/>
        <v>0</v>
      </c>
      <c r="AJ560">
        <f t="shared" si="347"/>
        <v>0</v>
      </c>
      <c r="AK560">
        <f t="shared" si="348"/>
        <v>0</v>
      </c>
      <c r="AL560">
        <f t="shared" si="349"/>
        <v>0</v>
      </c>
      <c r="AM560">
        <f t="shared" si="350"/>
        <v>8700</v>
      </c>
      <c r="AN560">
        <f t="shared" si="351"/>
        <v>0</v>
      </c>
      <c r="AO560">
        <f t="shared" si="352"/>
        <v>0</v>
      </c>
      <c r="AP560">
        <f t="shared" si="353"/>
        <v>0</v>
      </c>
      <c r="AQ560">
        <f t="shared" si="354"/>
        <v>0</v>
      </c>
      <c r="AR560">
        <f t="shared" si="355"/>
        <v>0</v>
      </c>
      <c r="AS560">
        <f t="shared" si="356"/>
        <v>0</v>
      </c>
      <c r="AT560">
        <f t="shared" si="357"/>
        <v>0</v>
      </c>
      <c r="AU560">
        <f t="shared" si="358"/>
        <v>0</v>
      </c>
      <c r="AV560">
        <f t="shared" si="359"/>
        <v>0</v>
      </c>
      <c r="AW560">
        <f t="shared" si="360"/>
        <v>0</v>
      </c>
      <c r="AX560">
        <f t="shared" si="361"/>
        <v>0</v>
      </c>
      <c r="AY560">
        <f t="shared" si="362"/>
        <v>0</v>
      </c>
    </row>
    <row r="561" spans="2:51">
      <c r="B561" s="1" t="s">
        <v>586</v>
      </c>
      <c r="C561" s="3">
        <v>200000</v>
      </c>
      <c r="D561" s="3">
        <v>200000</v>
      </c>
      <c r="E561" s="1" t="s">
        <v>470</v>
      </c>
      <c r="F561" s="1">
        <v>2</v>
      </c>
      <c r="G561" s="5" t="s">
        <v>1006</v>
      </c>
      <c r="H561" s="6" t="s">
        <v>1007</v>
      </c>
      <c r="I561" s="6" t="s">
        <v>794</v>
      </c>
      <c r="J561">
        <f t="shared" si="329"/>
        <v>200000</v>
      </c>
      <c r="K561">
        <f t="shared" si="321"/>
        <v>1</v>
      </c>
      <c r="L561">
        <f t="shared" si="322"/>
        <v>0</v>
      </c>
      <c r="M561">
        <f t="shared" si="323"/>
        <v>0</v>
      </c>
      <c r="N561">
        <f t="shared" si="324"/>
        <v>0</v>
      </c>
      <c r="O561">
        <f t="shared" si="325"/>
        <v>0</v>
      </c>
      <c r="P561">
        <f t="shared" si="326"/>
        <v>0</v>
      </c>
      <c r="Q561">
        <f t="shared" si="327"/>
        <v>0</v>
      </c>
      <c r="R561">
        <f t="shared" si="330"/>
        <v>0</v>
      </c>
      <c r="S561">
        <f t="shared" si="331"/>
        <v>0</v>
      </c>
      <c r="T561">
        <f t="shared" si="332"/>
        <v>0</v>
      </c>
      <c r="U561">
        <f t="shared" si="333"/>
        <v>0</v>
      </c>
      <c r="V561">
        <f t="shared" si="334"/>
        <v>0</v>
      </c>
      <c r="W561">
        <f t="shared" si="335"/>
        <v>0</v>
      </c>
      <c r="X561">
        <f t="shared" si="336"/>
        <v>0</v>
      </c>
      <c r="Y561">
        <f t="shared" si="337"/>
        <v>0</v>
      </c>
      <c r="Z561">
        <f t="shared" si="338"/>
        <v>0</v>
      </c>
      <c r="AA561">
        <f t="shared" si="339"/>
        <v>0</v>
      </c>
      <c r="AB561">
        <f t="shared" si="340"/>
        <v>0</v>
      </c>
      <c r="AC561">
        <f t="shared" si="341"/>
        <v>0</v>
      </c>
      <c r="AD561">
        <f t="shared" si="342"/>
        <v>0</v>
      </c>
      <c r="AE561">
        <f t="shared" si="328"/>
        <v>0</v>
      </c>
      <c r="AF561">
        <f t="shared" si="343"/>
        <v>0</v>
      </c>
      <c r="AG561">
        <f t="shared" si="344"/>
        <v>0</v>
      </c>
      <c r="AH561">
        <f t="shared" si="345"/>
        <v>0</v>
      </c>
      <c r="AI561">
        <f t="shared" si="346"/>
        <v>0</v>
      </c>
      <c r="AJ561">
        <f t="shared" si="347"/>
        <v>0</v>
      </c>
      <c r="AK561">
        <f t="shared" si="348"/>
        <v>0</v>
      </c>
      <c r="AL561">
        <f t="shared" si="349"/>
        <v>0</v>
      </c>
      <c r="AM561">
        <f t="shared" si="350"/>
        <v>0</v>
      </c>
      <c r="AN561">
        <f t="shared" si="351"/>
        <v>0</v>
      </c>
      <c r="AO561">
        <f t="shared" si="352"/>
        <v>0</v>
      </c>
      <c r="AP561">
        <f t="shared" si="353"/>
        <v>0</v>
      </c>
      <c r="AQ561">
        <f t="shared" si="354"/>
        <v>200000</v>
      </c>
      <c r="AR561">
        <f t="shared" si="355"/>
        <v>0</v>
      </c>
      <c r="AS561">
        <f t="shared" si="356"/>
        <v>0</v>
      </c>
      <c r="AT561">
        <f t="shared" si="357"/>
        <v>0</v>
      </c>
      <c r="AU561">
        <f t="shared" si="358"/>
        <v>0</v>
      </c>
      <c r="AV561">
        <f t="shared" si="359"/>
        <v>0</v>
      </c>
      <c r="AW561">
        <f t="shared" si="360"/>
        <v>0</v>
      </c>
      <c r="AX561">
        <f t="shared" si="361"/>
        <v>0</v>
      </c>
      <c r="AY561">
        <f t="shared" si="362"/>
        <v>0</v>
      </c>
    </row>
    <row r="562" spans="2:51">
      <c r="B562" s="1" t="s">
        <v>587</v>
      </c>
      <c r="C562" s="3">
        <v>50000</v>
      </c>
      <c r="D562" s="3">
        <v>50000</v>
      </c>
      <c r="E562" s="1" t="s">
        <v>470</v>
      </c>
      <c r="F562" s="1">
        <v>2</v>
      </c>
      <c r="G562" t="s">
        <v>787</v>
      </c>
      <c r="H562" t="s">
        <v>788</v>
      </c>
      <c r="I562" t="s">
        <v>780</v>
      </c>
      <c r="J562">
        <f t="shared" si="329"/>
        <v>0</v>
      </c>
      <c r="K562">
        <f t="shared" si="321"/>
        <v>0</v>
      </c>
      <c r="L562">
        <f t="shared" si="322"/>
        <v>50000</v>
      </c>
      <c r="M562">
        <f t="shared" si="323"/>
        <v>1</v>
      </c>
      <c r="N562">
        <f t="shared" si="324"/>
        <v>0</v>
      </c>
      <c r="O562">
        <f t="shared" si="325"/>
        <v>0</v>
      </c>
      <c r="P562">
        <f t="shared" si="326"/>
        <v>0</v>
      </c>
      <c r="Q562">
        <f t="shared" si="327"/>
        <v>0</v>
      </c>
      <c r="R562">
        <f t="shared" si="330"/>
        <v>0</v>
      </c>
      <c r="S562">
        <f t="shared" si="331"/>
        <v>0</v>
      </c>
      <c r="T562">
        <f t="shared" si="332"/>
        <v>0</v>
      </c>
      <c r="U562">
        <f t="shared" si="333"/>
        <v>0</v>
      </c>
      <c r="V562">
        <f t="shared" si="334"/>
        <v>50000</v>
      </c>
      <c r="W562">
        <f t="shared" si="335"/>
        <v>0</v>
      </c>
      <c r="X562">
        <f t="shared" si="336"/>
        <v>0</v>
      </c>
      <c r="Y562">
        <f t="shared" si="337"/>
        <v>0</v>
      </c>
      <c r="Z562">
        <f t="shared" si="338"/>
        <v>0</v>
      </c>
      <c r="AA562">
        <f t="shared" si="339"/>
        <v>0</v>
      </c>
      <c r="AB562">
        <f t="shared" si="340"/>
        <v>0</v>
      </c>
      <c r="AC562">
        <f t="shared" si="341"/>
        <v>0</v>
      </c>
      <c r="AD562">
        <f t="shared" si="342"/>
        <v>0</v>
      </c>
      <c r="AE562">
        <f t="shared" si="328"/>
        <v>0</v>
      </c>
      <c r="AF562">
        <f t="shared" si="343"/>
        <v>0</v>
      </c>
      <c r="AG562">
        <f t="shared" si="344"/>
        <v>0</v>
      </c>
      <c r="AH562">
        <f t="shared" si="345"/>
        <v>0</v>
      </c>
      <c r="AI562">
        <f t="shared" si="346"/>
        <v>0</v>
      </c>
      <c r="AJ562">
        <f t="shared" si="347"/>
        <v>0</v>
      </c>
      <c r="AK562">
        <f t="shared" si="348"/>
        <v>0</v>
      </c>
      <c r="AL562">
        <f t="shared" si="349"/>
        <v>0</v>
      </c>
      <c r="AM562">
        <f t="shared" si="350"/>
        <v>0</v>
      </c>
      <c r="AN562">
        <f t="shared" si="351"/>
        <v>0</v>
      </c>
      <c r="AO562">
        <f t="shared" si="352"/>
        <v>0</v>
      </c>
      <c r="AP562">
        <f t="shared" si="353"/>
        <v>0</v>
      </c>
      <c r="AQ562">
        <f t="shared" si="354"/>
        <v>0</v>
      </c>
      <c r="AR562">
        <f t="shared" si="355"/>
        <v>0</v>
      </c>
      <c r="AS562">
        <f t="shared" si="356"/>
        <v>0</v>
      </c>
      <c r="AT562">
        <f t="shared" si="357"/>
        <v>0</v>
      </c>
      <c r="AU562">
        <f t="shared" si="358"/>
        <v>0</v>
      </c>
      <c r="AV562">
        <f t="shared" si="359"/>
        <v>0</v>
      </c>
      <c r="AW562">
        <f t="shared" si="360"/>
        <v>0</v>
      </c>
      <c r="AX562">
        <f t="shared" si="361"/>
        <v>0</v>
      </c>
      <c r="AY562">
        <f t="shared" si="362"/>
        <v>0</v>
      </c>
    </row>
    <row r="563" spans="2:51">
      <c r="B563" s="1" t="s">
        <v>588</v>
      </c>
      <c r="C563" s="3">
        <v>200000</v>
      </c>
      <c r="D563" s="3">
        <v>200000</v>
      </c>
      <c r="E563" s="1" t="s">
        <v>470</v>
      </c>
      <c r="F563" s="1">
        <v>2</v>
      </c>
      <c r="G563" t="s">
        <v>993</v>
      </c>
      <c r="H563" t="s">
        <v>1017</v>
      </c>
      <c r="I563" t="s">
        <v>780</v>
      </c>
      <c r="J563">
        <f t="shared" si="329"/>
        <v>0</v>
      </c>
      <c r="K563">
        <f t="shared" si="321"/>
        <v>0</v>
      </c>
      <c r="L563">
        <f t="shared" si="322"/>
        <v>200000</v>
      </c>
      <c r="M563">
        <f t="shared" si="323"/>
        <v>1</v>
      </c>
      <c r="N563">
        <f t="shared" si="324"/>
        <v>0</v>
      </c>
      <c r="O563">
        <f t="shared" si="325"/>
        <v>0</v>
      </c>
      <c r="P563">
        <f t="shared" si="326"/>
        <v>0</v>
      </c>
      <c r="Q563">
        <f t="shared" si="327"/>
        <v>0</v>
      </c>
      <c r="R563">
        <f t="shared" si="330"/>
        <v>0</v>
      </c>
      <c r="S563">
        <f t="shared" si="331"/>
        <v>0</v>
      </c>
      <c r="T563">
        <f t="shared" si="332"/>
        <v>0</v>
      </c>
      <c r="U563">
        <f t="shared" si="333"/>
        <v>0</v>
      </c>
      <c r="V563">
        <f t="shared" si="334"/>
        <v>0</v>
      </c>
      <c r="W563">
        <f t="shared" si="335"/>
        <v>0</v>
      </c>
      <c r="X563">
        <f t="shared" si="336"/>
        <v>0</v>
      </c>
      <c r="Y563">
        <f t="shared" si="337"/>
        <v>0</v>
      </c>
      <c r="Z563">
        <f t="shared" si="338"/>
        <v>0</v>
      </c>
      <c r="AA563">
        <f t="shared" si="339"/>
        <v>0</v>
      </c>
      <c r="AB563">
        <f t="shared" si="340"/>
        <v>0</v>
      </c>
      <c r="AC563">
        <f t="shared" si="341"/>
        <v>0</v>
      </c>
      <c r="AD563">
        <f t="shared" si="342"/>
        <v>0</v>
      </c>
      <c r="AE563">
        <f t="shared" si="328"/>
        <v>0</v>
      </c>
      <c r="AF563">
        <f t="shared" si="343"/>
        <v>0</v>
      </c>
      <c r="AG563">
        <f t="shared" si="344"/>
        <v>200000</v>
      </c>
      <c r="AH563">
        <f t="shared" si="345"/>
        <v>0</v>
      </c>
      <c r="AI563">
        <f t="shared" si="346"/>
        <v>0</v>
      </c>
      <c r="AJ563">
        <f t="shared" si="347"/>
        <v>0</v>
      </c>
      <c r="AK563">
        <f t="shared" si="348"/>
        <v>0</v>
      </c>
      <c r="AL563">
        <f t="shared" si="349"/>
        <v>0</v>
      </c>
      <c r="AM563">
        <f t="shared" si="350"/>
        <v>0</v>
      </c>
      <c r="AN563">
        <f t="shared" si="351"/>
        <v>0</v>
      </c>
      <c r="AO563">
        <f t="shared" si="352"/>
        <v>0</v>
      </c>
      <c r="AP563">
        <f t="shared" si="353"/>
        <v>0</v>
      </c>
      <c r="AQ563">
        <f t="shared" si="354"/>
        <v>0</v>
      </c>
      <c r="AR563">
        <f t="shared" si="355"/>
        <v>0</v>
      </c>
      <c r="AS563">
        <f t="shared" si="356"/>
        <v>0</v>
      </c>
      <c r="AT563">
        <f t="shared" si="357"/>
        <v>0</v>
      </c>
      <c r="AU563">
        <f t="shared" si="358"/>
        <v>0</v>
      </c>
      <c r="AV563">
        <f t="shared" si="359"/>
        <v>0</v>
      </c>
      <c r="AW563">
        <f t="shared" si="360"/>
        <v>0</v>
      </c>
      <c r="AX563">
        <f t="shared" si="361"/>
        <v>0</v>
      </c>
      <c r="AY563">
        <f t="shared" si="362"/>
        <v>0</v>
      </c>
    </row>
    <row r="564" spans="2:51">
      <c r="B564" s="1" t="s">
        <v>589</v>
      </c>
      <c r="C564" s="3">
        <v>200000</v>
      </c>
      <c r="D564" s="3">
        <v>200000</v>
      </c>
      <c r="E564" s="1" t="s">
        <v>470</v>
      </c>
      <c r="F564" s="1">
        <v>2</v>
      </c>
      <c r="G564" t="s">
        <v>963</v>
      </c>
      <c r="H564" t="s">
        <v>964</v>
      </c>
      <c r="I564" t="s">
        <v>780</v>
      </c>
      <c r="J564">
        <f t="shared" si="329"/>
        <v>0</v>
      </c>
      <c r="K564">
        <f t="shared" si="321"/>
        <v>0</v>
      </c>
      <c r="L564">
        <f t="shared" si="322"/>
        <v>200000</v>
      </c>
      <c r="M564">
        <f t="shared" si="323"/>
        <v>1</v>
      </c>
      <c r="N564">
        <f t="shared" si="324"/>
        <v>0</v>
      </c>
      <c r="O564">
        <f t="shared" si="325"/>
        <v>0</v>
      </c>
      <c r="P564">
        <f t="shared" si="326"/>
        <v>0</v>
      </c>
      <c r="Q564">
        <f t="shared" si="327"/>
        <v>0</v>
      </c>
      <c r="R564">
        <f t="shared" si="330"/>
        <v>0</v>
      </c>
      <c r="S564">
        <f t="shared" si="331"/>
        <v>0</v>
      </c>
      <c r="T564">
        <f t="shared" si="332"/>
        <v>0</v>
      </c>
      <c r="U564">
        <f t="shared" si="333"/>
        <v>0</v>
      </c>
      <c r="V564">
        <f t="shared" si="334"/>
        <v>0</v>
      </c>
      <c r="W564">
        <f t="shared" si="335"/>
        <v>0</v>
      </c>
      <c r="X564">
        <f t="shared" si="336"/>
        <v>200000</v>
      </c>
      <c r="Y564">
        <f t="shared" si="337"/>
        <v>0</v>
      </c>
      <c r="Z564">
        <f t="shared" si="338"/>
        <v>0</v>
      </c>
      <c r="AA564">
        <f t="shared" si="339"/>
        <v>0</v>
      </c>
      <c r="AB564">
        <f t="shared" si="340"/>
        <v>0</v>
      </c>
      <c r="AC564">
        <f t="shared" si="341"/>
        <v>0</v>
      </c>
      <c r="AD564">
        <f t="shared" si="342"/>
        <v>0</v>
      </c>
      <c r="AE564">
        <f t="shared" si="328"/>
        <v>0</v>
      </c>
      <c r="AF564">
        <f t="shared" si="343"/>
        <v>0</v>
      </c>
      <c r="AG564">
        <f t="shared" si="344"/>
        <v>0</v>
      </c>
      <c r="AH564">
        <f t="shared" si="345"/>
        <v>0</v>
      </c>
      <c r="AI564">
        <f t="shared" si="346"/>
        <v>0</v>
      </c>
      <c r="AJ564">
        <f t="shared" si="347"/>
        <v>0</v>
      </c>
      <c r="AK564">
        <f t="shared" si="348"/>
        <v>0</v>
      </c>
      <c r="AL564">
        <f t="shared" si="349"/>
        <v>0</v>
      </c>
      <c r="AM564">
        <f t="shared" si="350"/>
        <v>0</v>
      </c>
      <c r="AN564">
        <f t="shared" si="351"/>
        <v>0</v>
      </c>
      <c r="AO564">
        <f t="shared" si="352"/>
        <v>0</v>
      </c>
      <c r="AP564">
        <f t="shared" si="353"/>
        <v>0</v>
      </c>
      <c r="AQ564">
        <f t="shared" si="354"/>
        <v>0</v>
      </c>
      <c r="AR564">
        <f t="shared" si="355"/>
        <v>0</v>
      </c>
      <c r="AS564">
        <f t="shared" si="356"/>
        <v>0</v>
      </c>
      <c r="AT564">
        <f t="shared" si="357"/>
        <v>0</v>
      </c>
      <c r="AU564">
        <f t="shared" si="358"/>
        <v>0</v>
      </c>
      <c r="AV564">
        <f t="shared" si="359"/>
        <v>0</v>
      </c>
      <c r="AW564">
        <f t="shared" si="360"/>
        <v>0</v>
      </c>
      <c r="AX564">
        <f t="shared" si="361"/>
        <v>0</v>
      </c>
      <c r="AY564">
        <f t="shared" si="362"/>
        <v>0</v>
      </c>
    </row>
    <row r="565" spans="2:51">
      <c r="B565" s="1" t="s">
        <v>590</v>
      </c>
      <c r="C565" s="3">
        <v>50000</v>
      </c>
      <c r="D565" s="3">
        <v>50000</v>
      </c>
      <c r="E565" s="1" t="s">
        <v>470</v>
      </c>
      <c r="F565" s="1">
        <v>2</v>
      </c>
      <c r="G565" s="20" t="s">
        <v>994</v>
      </c>
      <c r="H565" s="5" t="s">
        <v>995</v>
      </c>
      <c r="I565" s="5" t="s">
        <v>177</v>
      </c>
      <c r="J565">
        <f t="shared" si="329"/>
        <v>0</v>
      </c>
      <c r="K565">
        <f t="shared" si="321"/>
        <v>0</v>
      </c>
      <c r="L565">
        <f t="shared" si="322"/>
        <v>0</v>
      </c>
      <c r="M565">
        <f t="shared" si="323"/>
        <v>0</v>
      </c>
      <c r="N565">
        <f t="shared" si="324"/>
        <v>0</v>
      </c>
      <c r="O565">
        <f t="shared" si="325"/>
        <v>0</v>
      </c>
      <c r="P565">
        <f t="shared" si="326"/>
        <v>50000</v>
      </c>
      <c r="Q565">
        <f t="shared" si="327"/>
        <v>1</v>
      </c>
      <c r="R565">
        <f t="shared" si="330"/>
        <v>0</v>
      </c>
      <c r="S565">
        <f t="shared" si="331"/>
        <v>0</v>
      </c>
      <c r="T565">
        <f t="shared" si="332"/>
        <v>0</v>
      </c>
      <c r="U565">
        <f t="shared" si="333"/>
        <v>0</v>
      </c>
      <c r="V565">
        <f t="shared" si="334"/>
        <v>0</v>
      </c>
      <c r="W565">
        <f t="shared" si="335"/>
        <v>0</v>
      </c>
      <c r="X565">
        <f t="shared" si="336"/>
        <v>0</v>
      </c>
      <c r="Y565">
        <f t="shared" si="337"/>
        <v>0</v>
      </c>
      <c r="Z565">
        <f t="shared" si="338"/>
        <v>0</v>
      </c>
      <c r="AA565">
        <f t="shared" si="339"/>
        <v>0</v>
      </c>
      <c r="AB565">
        <f t="shared" si="340"/>
        <v>0</v>
      </c>
      <c r="AC565">
        <f t="shared" si="341"/>
        <v>0</v>
      </c>
      <c r="AD565">
        <f t="shared" si="342"/>
        <v>0</v>
      </c>
      <c r="AE565">
        <f t="shared" si="328"/>
        <v>0</v>
      </c>
      <c r="AF565">
        <f t="shared" si="343"/>
        <v>0</v>
      </c>
      <c r="AG565">
        <f t="shared" si="344"/>
        <v>0</v>
      </c>
      <c r="AH565">
        <f t="shared" si="345"/>
        <v>0</v>
      </c>
      <c r="AI565">
        <f t="shared" si="346"/>
        <v>0</v>
      </c>
      <c r="AJ565">
        <f t="shared" si="347"/>
        <v>0</v>
      </c>
      <c r="AK565">
        <f t="shared" si="348"/>
        <v>50000</v>
      </c>
      <c r="AL565">
        <f t="shared" si="349"/>
        <v>0</v>
      </c>
      <c r="AM565">
        <f t="shared" si="350"/>
        <v>0</v>
      </c>
      <c r="AN565">
        <f t="shared" si="351"/>
        <v>0</v>
      </c>
      <c r="AO565">
        <f t="shared" si="352"/>
        <v>0</v>
      </c>
      <c r="AP565">
        <f t="shared" si="353"/>
        <v>0</v>
      </c>
      <c r="AQ565">
        <f t="shared" si="354"/>
        <v>0</v>
      </c>
      <c r="AR565">
        <f t="shared" si="355"/>
        <v>0</v>
      </c>
      <c r="AS565">
        <f t="shared" si="356"/>
        <v>0</v>
      </c>
      <c r="AT565">
        <f t="shared" si="357"/>
        <v>0</v>
      </c>
      <c r="AU565">
        <f t="shared" si="358"/>
        <v>0</v>
      </c>
      <c r="AV565">
        <f t="shared" si="359"/>
        <v>0</v>
      </c>
      <c r="AW565">
        <f t="shared" si="360"/>
        <v>0</v>
      </c>
      <c r="AX565">
        <f t="shared" si="361"/>
        <v>0</v>
      </c>
      <c r="AY565">
        <f t="shared" si="362"/>
        <v>0</v>
      </c>
    </row>
    <row r="566" spans="2:51">
      <c r="B566" s="1" t="s">
        <v>591</v>
      </c>
      <c r="C566" s="3">
        <v>48000</v>
      </c>
      <c r="D566" s="3">
        <v>48000</v>
      </c>
      <c r="E566" s="1" t="s">
        <v>470</v>
      </c>
      <c r="F566" s="1">
        <v>2</v>
      </c>
      <c r="G566" s="21" t="s">
        <v>996</v>
      </c>
      <c r="H566" s="21" t="s">
        <v>997</v>
      </c>
      <c r="I566" s="21" t="s">
        <v>177</v>
      </c>
      <c r="J566">
        <f t="shared" si="329"/>
        <v>0</v>
      </c>
      <c r="K566">
        <f t="shared" si="321"/>
        <v>0</v>
      </c>
      <c r="L566">
        <f t="shared" si="322"/>
        <v>0</v>
      </c>
      <c r="M566">
        <f t="shared" si="323"/>
        <v>0</v>
      </c>
      <c r="N566">
        <f t="shared" si="324"/>
        <v>0</v>
      </c>
      <c r="O566">
        <f t="shared" si="325"/>
        <v>0</v>
      </c>
      <c r="P566">
        <f t="shared" si="326"/>
        <v>48000</v>
      </c>
      <c r="Q566">
        <f t="shared" si="327"/>
        <v>1</v>
      </c>
      <c r="R566">
        <f t="shared" si="330"/>
        <v>0</v>
      </c>
      <c r="S566">
        <f t="shared" si="331"/>
        <v>0</v>
      </c>
      <c r="T566">
        <f t="shared" si="332"/>
        <v>0</v>
      </c>
      <c r="U566">
        <f t="shared" si="333"/>
        <v>0</v>
      </c>
      <c r="V566">
        <f t="shared" si="334"/>
        <v>0</v>
      </c>
      <c r="W566">
        <f t="shared" si="335"/>
        <v>0</v>
      </c>
      <c r="X566">
        <f t="shared" si="336"/>
        <v>0</v>
      </c>
      <c r="Y566">
        <f t="shared" si="337"/>
        <v>0</v>
      </c>
      <c r="Z566">
        <f t="shared" si="338"/>
        <v>0</v>
      </c>
      <c r="AA566">
        <f t="shared" si="339"/>
        <v>0</v>
      </c>
      <c r="AB566">
        <f t="shared" si="340"/>
        <v>0</v>
      </c>
      <c r="AC566">
        <f t="shared" si="341"/>
        <v>0</v>
      </c>
      <c r="AD566">
        <f t="shared" si="342"/>
        <v>0</v>
      </c>
      <c r="AE566">
        <f t="shared" si="328"/>
        <v>0</v>
      </c>
      <c r="AF566">
        <f t="shared" si="343"/>
        <v>0</v>
      </c>
      <c r="AG566">
        <f t="shared" si="344"/>
        <v>0</v>
      </c>
      <c r="AH566">
        <f t="shared" si="345"/>
        <v>0</v>
      </c>
      <c r="AI566">
        <f t="shared" si="346"/>
        <v>0</v>
      </c>
      <c r="AJ566">
        <f t="shared" si="347"/>
        <v>0</v>
      </c>
      <c r="AK566">
        <f t="shared" si="348"/>
        <v>0</v>
      </c>
      <c r="AL566">
        <f t="shared" si="349"/>
        <v>48000</v>
      </c>
      <c r="AM566">
        <f t="shared" si="350"/>
        <v>0</v>
      </c>
      <c r="AN566">
        <f t="shared" si="351"/>
        <v>0</v>
      </c>
      <c r="AO566">
        <f t="shared" si="352"/>
        <v>0</v>
      </c>
      <c r="AP566">
        <f t="shared" si="353"/>
        <v>0</v>
      </c>
      <c r="AQ566">
        <f t="shared" si="354"/>
        <v>0</v>
      </c>
      <c r="AR566">
        <f t="shared" si="355"/>
        <v>0</v>
      </c>
      <c r="AS566">
        <f t="shared" si="356"/>
        <v>0</v>
      </c>
      <c r="AT566">
        <f t="shared" si="357"/>
        <v>0</v>
      </c>
      <c r="AU566">
        <f t="shared" si="358"/>
        <v>0</v>
      </c>
      <c r="AV566">
        <f t="shared" si="359"/>
        <v>0</v>
      </c>
      <c r="AW566">
        <f t="shared" si="360"/>
        <v>0</v>
      </c>
      <c r="AX566">
        <f t="shared" si="361"/>
        <v>0</v>
      </c>
      <c r="AY566">
        <f t="shared" si="362"/>
        <v>0</v>
      </c>
    </row>
    <row r="567" spans="2:51">
      <c r="B567" s="1" t="s">
        <v>591</v>
      </c>
      <c r="C567" s="3">
        <v>38000</v>
      </c>
      <c r="D567" s="3">
        <v>38000</v>
      </c>
      <c r="E567" s="1" t="s">
        <v>470</v>
      </c>
      <c r="F567" s="1">
        <v>2</v>
      </c>
      <c r="G567" s="21" t="s">
        <v>996</v>
      </c>
      <c r="H567" s="21" t="s">
        <v>997</v>
      </c>
      <c r="I567" s="21" t="s">
        <v>177</v>
      </c>
      <c r="J567">
        <f t="shared" si="329"/>
        <v>0</v>
      </c>
      <c r="K567">
        <f t="shared" si="321"/>
        <v>0</v>
      </c>
      <c r="L567">
        <f t="shared" si="322"/>
        <v>0</v>
      </c>
      <c r="M567">
        <f t="shared" si="323"/>
        <v>0</v>
      </c>
      <c r="N567">
        <f t="shared" si="324"/>
        <v>0</v>
      </c>
      <c r="O567">
        <f t="shared" si="325"/>
        <v>0</v>
      </c>
      <c r="P567">
        <f t="shared" si="326"/>
        <v>38000</v>
      </c>
      <c r="Q567">
        <f t="shared" si="327"/>
        <v>1</v>
      </c>
      <c r="R567">
        <f t="shared" si="330"/>
        <v>0</v>
      </c>
      <c r="S567">
        <f t="shared" si="331"/>
        <v>0</v>
      </c>
      <c r="T567">
        <f t="shared" si="332"/>
        <v>0</v>
      </c>
      <c r="U567">
        <f t="shared" si="333"/>
        <v>0</v>
      </c>
      <c r="V567">
        <f t="shared" si="334"/>
        <v>0</v>
      </c>
      <c r="W567">
        <f t="shared" si="335"/>
        <v>0</v>
      </c>
      <c r="X567">
        <f t="shared" si="336"/>
        <v>0</v>
      </c>
      <c r="Y567">
        <f t="shared" si="337"/>
        <v>0</v>
      </c>
      <c r="Z567">
        <f t="shared" si="338"/>
        <v>0</v>
      </c>
      <c r="AA567">
        <f t="shared" si="339"/>
        <v>0</v>
      </c>
      <c r="AB567">
        <f t="shared" si="340"/>
        <v>0</v>
      </c>
      <c r="AC567">
        <f t="shared" si="341"/>
        <v>0</v>
      </c>
      <c r="AD567">
        <f t="shared" si="342"/>
        <v>0</v>
      </c>
      <c r="AE567">
        <f t="shared" ref="AE567:AE598" si="363">IF(G567="LaTrobe",C567,0)</f>
        <v>0</v>
      </c>
      <c r="AF567">
        <f t="shared" si="343"/>
        <v>0</v>
      </c>
      <c r="AG567">
        <f t="shared" si="344"/>
        <v>0</v>
      </c>
      <c r="AH567">
        <f t="shared" si="345"/>
        <v>0</v>
      </c>
      <c r="AI567">
        <f t="shared" si="346"/>
        <v>0</v>
      </c>
      <c r="AJ567">
        <f t="shared" si="347"/>
        <v>0</v>
      </c>
      <c r="AK567">
        <f t="shared" si="348"/>
        <v>0</v>
      </c>
      <c r="AL567">
        <f t="shared" si="349"/>
        <v>38000</v>
      </c>
      <c r="AM567">
        <f t="shared" si="350"/>
        <v>0</v>
      </c>
      <c r="AN567">
        <f t="shared" si="351"/>
        <v>0</v>
      </c>
      <c r="AO567">
        <f t="shared" si="352"/>
        <v>0</v>
      </c>
      <c r="AP567">
        <f t="shared" si="353"/>
        <v>0</v>
      </c>
      <c r="AQ567">
        <f t="shared" si="354"/>
        <v>0</v>
      </c>
      <c r="AR567">
        <f t="shared" si="355"/>
        <v>0</v>
      </c>
      <c r="AS567">
        <f t="shared" si="356"/>
        <v>0</v>
      </c>
      <c r="AT567">
        <f t="shared" si="357"/>
        <v>0</v>
      </c>
      <c r="AU567">
        <f t="shared" si="358"/>
        <v>0</v>
      </c>
      <c r="AV567">
        <f t="shared" si="359"/>
        <v>0</v>
      </c>
      <c r="AW567">
        <f t="shared" si="360"/>
        <v>0</v>
      </c>
      <c r="AX567">
        <f t="shared" si="361"/>
        <v>0</v>
      </c>
      <c r="AY567">
        <f t="shared" si="362"/>
        <v>0</v>
      </c>
    </row>
    <row r="568" spans="2:51">
      <c r="B568" s="1" t="s">
        <v>592</v>
      </c>
      <c r="C568" s="3">
        <v>43231</v>
      </c>
      <c r="D568" s="3">
        <v>43231</v>
      </c>
      <c r="E568" s="1" t="s">
        <v>470</v>
      </c>
      <c r="F568" s="1">
        <v>2</v>
      </c>
      <c r="G568" t="s">
        <v>969</v>
      </c>
      <c r="H568" t="s">
        <v>970</v>
      </c>
      <c r="I568" t="s">
        <v>780</v>
      </c>
      <c r="J568">
        <f t="shared" si="329"/>
        <v>0</v>
      </c>
      <c r="K568">
        <f t="shared" si="321"/>
        <v>0</v>
      </c>
      <c r="L568">
        <f t="shared" si="322"/>
        <v>43231</v>
      </c>
      <c r="M568">
        <f t="shared" si="323"/>
        <v>1</v>
      </c>
      <c r="N568">
        <f t="shared" si="324"/>
        <v>0</v>
      </c>
      <c r="O568">
        <f t="shared" si="325"/>
        <v>0</v>
      </c>
      <c r="P568">
        <f t="shared" si="326"/>
        <v>0</v>
      </c>
      <c r="Q568">
        <f t="shared" si="327"/>
        <v>0</v>
      </c>
      <c r="R568">
        <f t="shared" si="330"/>
        <v>0</v>
      </c>
      <c r="S568">
        <f t="shared" si="331"/>
        <v>0</v>
      </c>
      <c r="T568">
        <f t="shared" si="332"/>
        <v>43231</v>
      </c>
      <c r="U568">
        <f t="shared" si="333"/>
        <v>0</v>
      </c>
      <c r="V568">
        <f t="shared" si="334"/>
        <v>0</v>
      </c>
      <c r="W568">
        <f t="shared" si="335"/>
        <v>0</v>
      </c>
      <c r="X568">
        <f t="shared" si="336"/>
        <v>0</v>
      </c>
      <c r="Y568">
        <f t="shared" si="337"/>
        <v>0</v>
      </c>
      <c r="Z568">
        <f t="shared" si="338"/>
        <v>0</v>
      </c>
      <c r="AA568">
        <f t="shared" si="339"/>
        <v>0</v>
      </c>
      <c r="AB568">
        <f t="shared" si="340"/>
        <v>0</v>
      </c>
      <c r="AC568">
        <f t="shared" si="341"/>
        <v>0</v>
      </c>
      <c r="AD568">
        <f t="shared" si="342"/>
        <v>0</v>
      </c>
      <c r="AE568">
        <f t="shared" si="363"/>
        <v>0</v>
      </c>
      <c r="AF568">
        <f t="shared" si="343"/>
        <v>0</v>
      </c>
      <c r="AG568">
        <f t="shared" si="344"/>
        <v>0</v>
      </c>
      <c r="AH568">
        <f t="shared" si="345"/>
        <v>0</v>
      </c>
      <c r="AI568">
        <f t="shared" si="346"/>
        <v>0</v>
      </c>
      <c r="AJ568">
        <f t="shared" si="347"/>
        <v>0</v>
      </c>
      <c r="AK568">
        <f t="shared" si="348"/>
        <v>0</v>
      </c>
      <c r="AL568">
        <f t="shared" si="349"/>
        <v>0</v>
      </c>
      <c r="AM568">
        <f t="shared" si="350"/>
        <v>0</v>
      </c>
      <c r="AN568">
        <f t="shared" si="351"/>
        <v>0</v>
      </c>
      <c r="AO568">
        <f t="shared" si="352"/>
        <v>0</v>
      </c>
      <c r="AP568">
        <f t="shared" si="353"/>
        <v>0</v>
      </c>
      <c r="AQ568">
        <f t="shared" si="354"/>
        <v>0</v>
      </c>
      <c r="AR568">
        <f t="shared" si="355"/>
        <v>0</v>
      </c>
      <c r="AS568">
        <f t="shared" si="356"/>
        <v>0</v>
      </c>
      <c r="AT568">
        <f t="shared" si="357"/>
        <v>0</v>
      </c>
      <c r="AU568">
        <f t="shared" si="358"/>
        <v>0</v>
      </c>
      <c r="AV568">
        <f t="shared" si="359"/>
        <v>0</v>
      </c>
      <c r="AW568">
        <f t="shared" si="360"/>
        <v>0</v>
      </c>
      <c r="AX568">
        <f t="shared" si="361"/>
        <v>0</v>
      </c>
      <c r="AY568">
        <f t="shared" si="362"/>
        <v>0</v>
      </c>
    </row>
    <row r="569" spans="2:51">
      <c r="B569" s="1" t="s">
        <v>593</v>
      </c>
      <c r="C569" s="3">
        <v>5500</v>
      </c>
      <c r="D569" s="3">
        <v>5500</v>
      </c>
      <c r="E569" s="1" t="s">
        <v>470</v>
      </c>
      <c r="F569" s="1">
        <v>2</v>
      </c>
      <c r="G569" t="s">
        <v>984</v>
      </c>
      <c r="H569" t="s">
        <v>1016</v>
      </c>
      <c r="I569" t="s">
        <v>177</v>
      </c>
      <c r="J569">
        <f t="shared" si="329"/>
        <v>0</v>
      </c>
      <c r="K569">
        <f t="shared" si="321"/>
        <v>0</v>
      </c>
      <c r="L569">
        <f t="shared" si="322"/>
        <v>0</v>
      </c>
      <c r="M569">
        <f t="shared" si="323"/>
        <v>0</v>
      </c>
      <c r="N569">
        <f t="shared" si="324"/>
        <v>0</v>
      </c>
      <c r="O569">
        <f t="shared" si="325"/>
        <v>0</v>
      </c>
      <c r="P569">
        <f t="shared" si="326"/>
        <v>5500</v>
      </c>
      <c r="Q569">
        <f t="shared" si="327"/>
        <v>1</v>
      </c>
      <c r="R569">
        <f t="shared" si="330"/>
        <v>0</v>
      </c>
      <c r="S569">
        <f t="shared" si="331"/>
        <v>0</v>
      </c>
      <c r="T569">
        <f t="shared" si="332"/>
        <v>0</v>
      </c>
      <c r="U569">
        <f t="shared" si="333"/>
        <v>0</v>
      </c>
      <c r="V569">
        <f t="shared" si="334"/>
        <v>0</v>
      </c>
      <c r="W569">
        <f t="shared" si="335"/>
        <v>0</v>
      </c>
      <c r="X569">
        <f t="shared" si="336"/>
        <v>0</v>
      </c>
      <c r="Y569">
        <f t="shared" si="337"/>
        <v>0</v>
      </c>
      <c r="Z569">
        <f t="shared" si="338"/>
        <v>0</v>
      </c>
      <c r="AA569">
        <f t="shared" si="339"/>
        <v>0</v>
      </c>
      <c r="AB569">
        <f t="shared" si="340"/>
        <v>0</v>
      </c>
      <c r="AC569">
        <f t="shared" si="341"/>
        <v>0</v>
      </c>
      <c r="AD569">
        <f t="shared" si="342"/>
        <v>0</v>
      </c>
      <c r="AE569">
        <f t="shared" si="363"/>
        <v>0</v>
      </c>
      <c r="AF569">
        <f t="shared" si="343"/>
        <v>0</v>
      </c>
      <c r="AG569">
        <f t="shared" si="344"/>
        <v>0</v>
      </c>
      <c r="AH569">
        <f t="shared" si="345"/>
        <v>0</v>
      </c>
      <c r="AI569">
        <f t="shared" si="346"/>
        <v>0</v>
      </c>
      <c r="AJ569">
        <f t="shared" si="347"/>
        <v>5500</v>
      </c>
      <c r="AK569">
        <f t="shared" si="348"/>
        <v>0</v>
      </c>
      <c r="AL569">
        <f t="shared" si="349"/>
        <v>0</v>
      </c>
      <c r="AM569">
        <f t="shared" si="350"/>
        <v>0</v>
      </c>
      <c r="AN569">
        <f t="shared" si="351"/>
        <v>0</v>
      </c>
      <c r="AO569">
        <f t="shared" si="352"/>
        <v>0</v>
      </c>
      <c r="AP569">
        <f t="shared" si="353"/>
        <v>0</v>
      </c>
      <c r="AQ569">
        <f t="shared" si="354"/>
        <v>0</v>
      </c>
      <c r="AR569">
        <f t="shared" si="355"/>
        <v>0</v>
      </c>
      <c r="AS569">
        <f t="shared" si="356"/>
        <v>0</v>
      </c>
      <c r="AT569">
        <f t="shared" si="357"/>
        <v>0</v>
      </c>
      <c r="AU569">
        <f t="shared" si="358"/>
        <v>0</v>
      </c>
      <c r="AV569">
        <f t="shared" si="359"/>
        <v>0</v>
      </c>
      <c r="AW569">
        <f t="shared" si="360"/>
        <v>0</v>
      </c>
      <c r="AX569">
        <f t="shared" si="361"/>
        <v>0</v>
      </c>
      <c r="AY569">
        <f t="shared" si="362"/>
        <v>0</v>
      </c>
    </row>
    <row r="570" spans="2:51">
      <c r="B570" s="1" t="s">
        <v>594</v>
      </c>
      <c r="C570" s="3">
        <v>390000</v>
      </c>
      <c r="D570" s="3">
        <v>390000</v>
      </c>
      <c r="E570" s="1" t="s">
        <v>470</v>
      </c>
      <c r="F570" s="1">
        <v>2</v>
      </c>
      <c r="G570" t="s">
        <v>784</v>
      </c>
      <c r="H570" s="5" t="s">
        <v>785</v>
      </c>
      <c r="I570" t="s">
        <v>177</v>
      </c>
      <c r="J570">
        <f t="shared" si="329"/>
        <v>0</v>
      </c>
      <c r="K570">
        <f t="shared" si="321"/>
        <v>0</v>
      </c>
      <c r="L570">
        <f t="shared" si="322"/>
        <v>0</v>
      </c>
      <c r="M570">
        <f t="shared" si="323"/>
        <v>0</v>
      </c>
      <c r="N570">
        <f t="shared" si="324"/>
        <v>0</v>
      </c>
      <c r="O570">
        <f t="shared" si="325"/>
        <v>0</v>
      </c>
      <c r="P570">
        <f t="shared" si="326"/>
        <v>390000</v>
      </c>
      <c r="Q570">
        <f t="shared" si="327"/>
        <v>1</v>
      </c>
      <c r="R570">
        <f t="shared" si="330"/>
        <v>0</v>
      </c>
      <c r="S570">
        <f t="shared" si="331"/>
        <v>0</v>
      </c>
      <c r="T570">
        <f t="shared" si="332"/>
        <v>0</v>
      </c>
      <c r="U570">
        <f t="shared" si="333"/>
        <v>0</v>
      </c>
      <c r="V570">
        <f t="shared" si="334"/>
        <v>0</v>
      </c>
      <c r="W570">
        <f t="shared" si="335"/>
        <v>0</v>
      </c>
      <c r="X570">
        <f t="shared" si="336"/>
        <v>0</v>
      </c>
      <c r="Y570">
        <f t="shared" si="337"/>
        <v>0</v>
      </c>
      <c r="Z570">
        <f t="shared" si="338"/>
        <v>0</v>
      </c>
      <c r="AA570">
        <f t="shared" si="339"/>
        <v>0</v>
      </c>
      <c r="AB570">
        <f t="shared" si="340"/>
        <v>0</v>
      </c>
      <c r="AC570">
        <f t="shared" si="341"/>
        <v>0</v>
      </c>
      <c r="AD570">
        <f t="shared" si="342"/>
        <v>0</v>
      </c>
      <c r="AE570">
        <f t="shared" si="363"/>
        <v>0</v>
      </c>
      <c r="AF570">
        <f t="shared" si="343"/>
        <v>0</v>
      </c>
      <c r="AG570">
        <f t="shared" si="344"/>
        <v>0</v>
      </c>
      <c r="AH570">
        <f t="shared" si="345"/>
        <v>0</v>
      </c>
      <c r="AI570">
        <f t="shared" si="346"/>
        <v>390000</v>
      </c>
      <c r="AJ570">
        <f t="shared" si="347"/>
        <v>0</v>
      </c>
      <c r="AK570">
        <f t="shared" si="348"/>
        <v>0</v>
      </c>
      <c r="AL570">
        <f t="shared" si="349"/>
        <v>0</v>
      </c>
      <c r="AM570">
        <f t="shared" si="350"/>
        <v>0</v>
      </c>
      <c r="AN570">
        <f t="shared" si="351"/>
        <v>0</v>
      </c>
      <c r="AO570">
        <f t="shared" si="352"/>
        <v>0</v>
      </c>
      <c r="AP570">
        <f t="shared" si="353"/>
        <v>0</v>
      </c>
      <c r="AQ570">
        <f t="shared" si="354"/>
        <v>0</v>
      </c>
      <c r="AR570">
        <f t="shared" si="355"/>
        <v>0</v>
      </c>
      <c r="AS570">
        <f t="shared" si="356"/>
        <v>0</v>
      </c>
      <c r="AT570">
        <f t="shared" si="357"/>
        <v>0</v>
      </c>
      <c r="AU570">
        <f t="shared" si="358"/>
        <v>0</v>
      </c>
      <c r="AV570">
        <f t="shared" si="359"/>
        <v>0</v>
      </c>
      <c r="AW570">
        <f t="shared" si="360"/>
        <v>0</v>
      </c>
      <c r="AX570">
        <f t="shared" si="361"/>
        <v>0</v>
      </c>
      <c r="AY570">
        <f t="shared" si="362"/>
        <v>0</v>
      </c>
    </row>
    <row r="571" spans="2:51">
      <c r="B571" s="1" t="s">
        <v>526</v>
      </c>
      <c r="C571" s="3">
        <v>170000</v>
      </c>
      <c r="D571" s="3">
        <v>170000</v>
      </c>
      <c r="E571" s="1" t="s">
        <v>470</v>
      </c>
      <c r="F571" s="1">
        <v>2</v>
      </c>
      <c r="G571" s="4" t="s">
        <v>783</v>
      </c>
      <c r="H571" s="6" t="s">
        <v>986</v>
      </c>
      <c r="I571" s="5" t="s">
        <v>177</v>
      </c>
      <c r="J571">
        <f t="shared" si="329"/>
        <v>0</v>
      </c>
      <c r="K571">
        <f t="shared" si="321"/>
        <v>0</v>
      </c>
      <c r="L571">
        <f t="shared" si="322"/>
        <v>0</v>
      </c>
      <c r="M571">
        <f t="shared" si="323"/>
        <v>0</v>
      </c>
      <c r="N571">
        <f t="shared" si="324"/>
        <v>0</v>
      </c>
      <c r="O571">
        <f t="shared" si="325"/>
        <v>0</v>
      </c>
      <c r="P571">
        <f t="shared" si="326"/>
        <v>170000</v>
      </c>
      <c r="Q571">
        <f t="shared" si="327"/>
        <v>1</v>
      </c>
      <c r="R571">
        <f t="shared" si="330"/>
        <v>0</v>
      </c>
      <c r="S571">
        <f t="shared" si="331"/>
        <v>0</v>
      </c>
      <c r="T571">
        <f t="shared" si="332"/>
        <v>0</v>
      </c>
      <c r="U571">
        <f t="shared" si="333"/>
        <v>0</v>
      </c>
      <c r="V571">
        <f t="shared" si="334"/>
        <v>0</v>
      </c>
      <c r="W571">
        <f t="shared" si="335"/>
        <v>0</v>
      </c>
      <c r="X571">
        <f t="shared" si="336"/>
        <v>0</v>
      </c>
      <c r="Y571">
        <f t="shared" si="337"/>
        <v>0</v>
      </c>
      <c r="Z571">
        <f t="shared" si="338"/>
        <v>0</v>
      </c>
      <c r="AA571">
        <f t="shared" si="339"/>
        <v>170000</v>
      </c>
      <c r="AB571">
        <f t="shared" si="340"/>
        <v>0</v>
      </c>
      <c r="AC571">
        <f t="shared" si="341"/>
        <v>0</v>
      </c>
      <c r="AD571">
        <f t="shared" si="342"/>
        <v>0</v>
      </c>
      <c r="AE571">
        <f t="shared" si="363"/>
        <v>0</v>
      </c>
      <c r="AF571">
        <f t="shared" si="343"/>
        <v>0</v>
      </c>
      <c r="AG571">
        <f t="shared" si="344"/>
        <v>0</v>
      </c>
      <c r="AH571">
        <f t="shared" si="345"/>
        <v>0</v>
      </c>
      <c r="AI571">
        <f t="shared" si="346"/>
        <v>0</v>
      </c>
      <c r="AJ571">
        <f t="shared" si="347"/>
        <v>0</v>
      </c>
      <c r="AK571">
        <f t="shared" si="348"/>
        <v>0</v>
      </c>
      <c r="AL571">
        <f t="shared" si="349"/>
        <v>0</v>
      </c>
      <c r="AM571">
        <f t="shared" si="350"/>
        <v>0</v>
      </c>
      <c r="AN571">
        <f t="shared" si="351"/>
        <v>0</v>
      </c>
      <c r="AO571">
        <f t="shared" si="352"/>
        <v>0</v>
      </c>
      <c r="AP571">
        <f t="shared" si="353"/>
        <v>0</v>
      </c>
      <c r="AQ571">
        <f t="shared" si="354"/>
        <v>0</v>
      </c>
      <c r="AR571">
        <f t="shared" si="355"/>
        <v>0</v>
      </c>
      <c r="AS571">
        <f t="shared" si="356"/>
        <v>0</v>
      </c>
      <c r="AT571">
        <f t="shared" si="357"/>
        <v>0</v>
      </c>
      <c r="AU571">
        <f t="shared" si="358"/>
        <v>0</v>
      </c>
      <c r="AV571">
        <f t="shared" si="359"/>
        <v>0</v>
      </c>
      <c r="AW571">
        <f t="shared" si="360"/>
        <v>0</v>
      </c>
      <c r="AX571">
        <f t="shared" si="361"/>
        <v>0</v>
      </c>
      <c r="AY571">
        <f t="shared" si="362"/>
        <v>0</v>
      </c>
    </row>
    <row r="572" spans="2:51">
      <c r="B572" s="1" t="s">
        <v>595</v>
      </c>
      <c r="C572" s="3">
        <v>39085</v>
      </c>
      <c r="D572" s="3">
        <v>39085</v>
      </c>
      <c r="E572" s="1" t="s">
        <v>470</v>
      </c>
      <c r="F572" s="1">
        <v>2</v>
      </c>
      <c r="G572" t="s">
        <v>789</v>
      </c>
      <c r="H572" s="5" t="s">
        <v>790</v>
      </c>
      <c r="I572" s="5" t="s">
        <v>780</v>
      </c>
      <c r="J572">
        <f t="shared" si="329"/>
        <v>0</v>
      </c>
      <c r="K572">
        <f t="shared" si="321"/>
        <v>0</v>
      </c>
      <c r="L572">
        <f t="shared" si="322"/>
        <v>39085</v>
      </c>
      <c r="M572">
        <f t="shared" si="323"/>
        <v>1</v>
      </c>
      <c r="N572">
        <f t="shared" si="324"/>
        <v>0</v>
      </c>
      <c r="O572">
        <f t="shared" si="325"/>
        <v>0</v>
      </c>
      <c r="P572">
        <f t="shared" si="326"/>
        <v>0</v>
      </c>
      <c r="Q572">
        <f t="shared" si="327"/>
        <v>0</v>
      </c>
      <c r="R572">
        <f t="shared" si="330"/>
        <v>0</v>
      </c>
      <c r="S572">
        <f t="shared" si="331"/>
        <v>0</v>
      </c>
      <c r="T572">
        <f t="shared" si="332"/>
        <v>0</v>
      </c>
      <c r="U572">
        <f t="shared" si="333"/>
        <v>0</v>
      </c>
      <c r="V572">
        <f t="shared" si="334"/>
        <v>0</v>
      </c>
      <c r="W572">
        <f t="shared" si="335"/>
        <v>0</v>
      </c>
      <c r="X572">
        <f t="shared" si="336"/>
        <v>0</v>
      </c>
      <c r="Y572">
        <f t="shared" si="337"/>
        <v>0</v>
      </c>
      <c r="Z572">
        <f t="shared" si="338"/>
        <v>0</v>
      </c>
      <c r="AA572">
        <f t="shared" si="339"/>
        <v>0</v>
      </c>
      <c r="AB572">
        <f t="shared" si="340"/>
        <v>0</v>
      </c>
      <c r="AC572">
        <f t="shared" si="341"/>
        <v>0</v>
      </c>
      <c r="AD572">
        <f t="shared" si="342"/>
        <v>0</v>
      </c>
      <c r="AE572">
        <f t="shared" si="363"/>
        <v>39085</v>
      </c>
      <c r="AF572">
        <f t="shared" si="343"/>
        <v>0</v>
      </c>
      <c r="AG572">
        <f t="shared" si="344"/>
        <v>0</v>
      </c>
      <c r="AH572">
        <f t="shared" si="345"/>
        <v>0</v>
      </c>
      <c r="AI572">
        <f t="shared" si="346"/>
        <v>0</v>
      </c>
      <c r="AJ572">
        <f t="shared" si="347"/>
        <v>0</v>
      </c>
      <c r="AK572">
        <f t="shared" si="348"/>
        <v>0</v>
      </c>
      <c r="AL572">
        <f t="shared" si="349"/>
        <v>0</v>
      </c>
      <c r="AM572">
        <f t="shared" si="350"/>
        <v>0</v>
      </c>
      <c r="AN572">
        <f t="shared" si="351"/>
        <v>0</v>
      </c>
      <c r="AO572">
        <f t="shared" si="352"/>
        <v>0</v>
      </c>
      <c r="AP572">
        <f t="shared" si="353"/>
        <v>0</v>
      </c>
      <c r="AQ572">
        <f t="shared" si="354"/>
        <v>0</v>
      </c>
      <c r="AR572">
        <f t="shared" si="355"/>
        <v>0</v>
      </c>
      <c r="AS572">
        <f t="shared" si="356"/>
        <v>0</v>
      </c>
      <c r="AT572">
        <f t="shared" si="357"/>
        <v>0</v>
      </c>
      <c r="AU572">
        <f t="shared" si="358"/>
        <v>0</v>
      </c>
      <c r="AV572">
        <f t="shared" si="359"/>
        <v>0</v>
      </c>
      <c r="AW572">
        <f t="shared" si="360"/>
        <v>0</v>
      </c>
      <c r="AX572">
        <f t="shared" si="361"/>
        <v>0</v>
      </c>
      <c r="AY572">
        <f t="shared" si="362"/>
        <v>0</v>
      </c>
    </row>
    <row r="573" spans="2:51">
      <c r="B573" s="1" t="s">
        <v>596</v>
      </c>
      <c r="C573" s="3">
        <v>25000</v>
      </c>
      <c r="D573" s="3">
        <v>25000</v>
      </c>
      <c r="E573" s="1" t="s">
        <v>470</v>
      </c>
      <c r="F573" s="1">
        <v>2</v>
      </c>
      <c r="G573" t="s">
        <v>787</v>
      </c>
      <c r="H573" t="s">
        <v>788</v>
      </c>
      <c r="I573" t="s">
        <v>780</v>
      </c>
      <c r="J573">
        <f t="shared" si="329"/>
        <v>0</v>
      </c>
      <c r="K573">
        <f t="shared" si="321"/>
        <v>0</v>
      </c>
      <c r="L573">
        <f t="shared" si="322"/>
        <v>25000</v>
      </c>
      <c r="M573">
        <f t="shared" si="323"/>
        <v>1</v>
      </c>
      <c r="N573">
        <f t="shared" si="324"/>
        <v>0</v>
      </c>
      <c r="O573">
        <f t="shared" si="325"/>
        <v>0</v>
      </c>
      <c r="P573">
        <f t="shared" si="326"/>
        <v>0</v>
      </c>
      <c r="Q573">
        <f t="shared" si="327"/>
        <v>0</v>
      </c>
      <c r="R573">
        <f t="shared" si="330"/>
        <v>0</v>
      </c>
      <c r="S573">
        <f t="shared" si="331"/>
        <v>0</v>
      </c>
      <c r="T573">
        <f t="shared" si="332"/>
        <v>0</v>
      </c>
      <c r="U573">
        <f t="shared" si="333"/>
        <v>0</v>
      </c>
      <c r="V573">
        <f t="shared" si="334"/>
        <v>25000</v>
      </c>
      <c r="W573">
        <f t="shared" si="335"/>
        <v>0</v>
      </c>
      <c r="X573">
        <f t="shared" si="336"/>
        <v>0</v>
      </c>
      <c r="Y573">
        <f t="shared" si="337"/>
        <v>0</v>
      </c>
      <c r="Z573">
        <f t="shared" si="338"/>
        <v>0</v>
      </c>
      <c r="AA573">
        <f t="shared" si="339"/>
        <v>0</v>
      </c>
      <c r="AB573">
        <f t="shared" si="340"/>
        <v>0</v>
      </c>
      <c r="AC573">
        <f t="shared" si="341"/>
        <v>0</v>
      </c>
      <c r="AD573">
        <f t="shared" si="342"/>
        <v>0</v>
      </c>
      <c r="AE573">
        <f t="shared" si="363"/>
        <v>0</v>
      </c>
      <c r="AF573">
        <f t="shared" si="343"/>
        <v>0</v>
      </c>
      <c r="AG573">
        <f t="shared" si="344"/>
        <v>0</v>
      </c>
      <c r="AH573">
        <f t="shared" si="345"/>
        <v>0</v>
      </c>
      <c r="AI573">
        <f t="shared" si="346"/>
        <v>0</v>
      </c>
      <c r="AJ573">
        <f t="shared" si="347"/>
        <v>0</v>
      </c>
      <c r="AK573">
        <f t="shared" si="348"/>
        <v>0</v>
      </c>
      <c r="AL573">
        <f t="shared" si="349"/>
        <v>0</v>
      </c>
      <c r="AM573">
        <f t="shared" si="350"/>
        <v>0</v>
      </c>
      <c r="AN573">
        <f t="shared" si="351"/>
        <v>0</v>
      </c>
      <c r="AO573">
        <f t="shared" si="352"/>
        <v>0</v>
      </c>
      <c r="AP573">
        <f t="shared" si="353"/>
        <v>0</v>
      </c>
      <c r="AQ573">
        <f t="shared" si="354"/>
        <v>0</v>
      </c>
      <c r="AR573">
        <f t="shared" si="355"/>
        <v>0</v>
      </c>
      <c r="AS573">
        <f t="shared" si="356"/>
        <v>0</v>
      </c>
      <c r="AT573">
        <f t="shared" si="357"/>
        <v>0</v>
      </c>
      <c r="AU573">
        <f t="shared" si="358"/>
        <v>0</v>
      </c>
      <c r="AV573">
        <f t="shared" si="359"/>
        <v>0</v>
      </c>
      <c r="AW573">
        <f t="shared" si="360"/>
        <v>0</v>
      </c>
      <c r="AX573">
        <f t="shared" si="361"/>
        <v>0</v>
      </c>
      <c r="AY573">
        <f t="shared" si="362"/>
        <v>0</v>
      </c>
    </row>
    <row r="574" spans="2:51">
      <c r="B574" s="1" t="s">
        <v>597</v>
      </c>
      <c r="C574" s="3">
        <v>50000</v>
      </c>
      <c r="D574" s="3">
        <v>50000</v>
      </c>
      <c r="E574" s="1" t="s">
        <v>470</v>
      </c>
      <c r="F574" s="1">
        <v>2</v>
      </c>
      <c r="G574" t="s">
        <v>789</v>
      </c>
      <c r="H574" s="5" t="s">
        <v>790</v>
      </c>
      <c r="I574" s="5" t="s">
        <v>780</v>
      </c>
      <c r="J574">
        <f t="shared" si="329"/>
        <v>0</v>
      </c>
      <c r="K574">
        <f t="shared" si="321"/>
        <v>0</v>
      </c>
      <c r="L574">
        <f t="shared" si="322"/>
        <v>50000</v>
      </c>
      <c r="M574">
        <f t="shared" si="323"/>
        <v>1</v>
      </c>
      <c r="N574">
        <f t="shared" si="324"/>
        <v>0</v>
      </c>
      <c r="O574">
        <f t="shared" si="325"/>
        <v>0</v>
      </c>
      <c r="P574">
        <f t="shared" si="326"/>
        <v>0</v>
      </c>
      <c r="Q574">
        <f t="shared" si="327"/>
        <v>0</v>
      </c>
      <c r="R574">
        <f t="shared" si="330"/>
        <v>0</v>
      </c>
      <c r="S574">
        <f t="shared" si="331"/>
        <v>0</v>
      </c>
      <c r="T574">
        <f t="shared" si="332"/>
        <v>0</v>
      </c>
      <c r="U574">
        <f t="shared" si="333"/>
        <v>0</v>
      </c>
      <c r="V574">
        <f t="shared" si="334"/>
        <v>0</v>
      </c>
      <c r="W574">
        <f t="shared" si="335"/>
        <v>0</v>
      </c>
      <c r="X574">
        <f t="shared" si="336"/>
        <v>0</v>
      </c>
      <c r="Y574">
        <f t="shared" si="337"/>
        <v>0</v>
      </c>
      <c r="Z574">
        <f t="shared" si="338"/>
        <v>0</v>
      </c>
      <c r="AA574">
        <f t="shared" si="339"/>
        <v>0</v>
      </c>
      <c r="AB574">
        <f t="shared" si="340"/>
        <v>0</v>
      </c>
      <c r="AC574">
        <f t="shared" si="341"/>
        <v>0</v>
      </c>
      <c r="AD574">
        <f t="shared" si="342"/>
        <v>0</v>
      </c>
      <c r="AE574">
        <f t="shared" si="363"/>
        <v>50000</v>
      </c>
      <c r="AF574">
        <f t="shared" si="343"/>
        <v>0</v>
      </c>
      <c r="AG574">
        <f t="shared" si="344"/>
        <v>0</v>
      </c>
      <c r="AH574">
        <f t="shared" si="345"/>
        <v>0</v>
      </c>
      <c r="AI574">
        <f t="shared" si="346"/>
        <v>0</v>
      </c>
      <c r="AJ574">
        <f t="shared" si="347"/>
        <v>0</v>
      </c>
      <c r="AK574">
        <f t="shared" si="348"/>
        <v>0</v>
      </c>
      <c r="AL574">
        <f t="shared" si="349"/>
        <v>0</v>
      </c>
      <c r="AM574">
        <f t="shared" si="350"/>
        <v>0</v>
      </c>
      <c r="AN574">
        <f t="shared" si="351"/>
        <v>0</v>
      </c>
      <c r="AO574">
        <f t="shared" si="352"/>
        <v>0</v>
      </c>
      <c r="AP574">
        <f t="shared" si="353"/>
        <v>0</v>
      </c>
      <c r="AQ574">
        <f t="shared" si="354"/>
        <v>0</v>
      </c>
      <c r="AR574">
        <f t="shared" si="355"/>
        <v>0</v>
      </c>
      <c r="AS574">
        <f t="shared" si="356"/>
        <v>0</v>
      </c>
      <c r="AT574">
        <f t="shared" si="357"/>
        <v>0</v>
      </c>
      <c r="AU574">
        <f t="shared" si="358"/>
        <v>0</v>
      </c>
      <c r="AV574">
        <f t="shared" si="359"/>
        <v>0</v>
      </c>
      <c r="AW574">
        <f t="shared" si="360"/>
        <v>0</v>
      </c>
      <c r="AX574">
        <f t="shared" si="361"/>
        <v>0</v>
      </c>
      <c r="AY574">
        <f t="shared" si="362"/>
        <v>0</v>
      </c>
    </row>
    <row r="575" spans="2:51">
      <c r="B575" s="1" t="s">
        <v>598</v>
      </c>
      <c r="C575" s="3">
        <v>74755</v>
      </c>
      <c r="D575" s="3">
        <v>74755</v>
      </c>
      <c r="E575" s="1" t="s">
        <v>470</v>
      </c>
      <c r="F575" s="1">
        <v>2</v>
      </c>
      <c r="G575" t="s">
        <v>789</v>
      </c>
      <c r="H575" s="5" t="s">
        <v>790</v>
      </c>
      <c r="I575" s="5" t="s">
        <v>780</v>
      </c>
      <c r="J575">
        <f t="shared" si="329"/>
        <v>0</v>
      </c>
      <c r="K575">
        <f t="shared" si="321"/>
        <v>0</v>
      </c>
      <c r="L575">
        <f t="shared" si="322"/>
        <v>74755</v>
      </c>
      <c r="M575">
        <f t="shared" si="323"/>
        <v>1</v>
      </c>
      <c r="N575">
        <f t="shared" si="324"/>
        <v>0</v>
      </c>
      <c r="O575">
        <f t="shared" si="325"/>
        <v>0</v>
      </c>
      <c r="P575">
        <f t="shared" si="326"/>
        <v>0</v>
      </c>
      <c r="Q575">
        <f t="shared" si="327"/>
        <v>0</v>
      </c>
      <c r="R575">
        <f t="shared" si="330"/>
        <v>0</v>
      </c>
      <c r="S575">
        <f t="shared" si="331"/>
        <v>0</v>
      </c>
      <c r="T575">
        <f t="shared" si="332"/>
        <v>0</v>
      </c>
      <c r="U575">
        <f t="shared" si="333"/>
        <v>0</v>
      </c>
      <c r="V575">
        <f t="shared" si="334"/>
        <v>0</v>
      </c>
      <c r="W575">
        <f t="shared" si="335"/>
        <v>0</v>
      </c>
      <c r="X575">
        <f t="shared" si="336"/>
        <v>0</v>
      </c>
      <c r="Y575">
        <f t="shared" si="337"/>
        <v>0</v>
      </c>
      <c r="Z575">
        <f t="shared" si="338"/>
        <v>0</v>
      </c>
      <c r="AA575">
        <f t="shared" si="339"/>
        <v>0</v>
      </c>
      <c r="AB575">
        <f t="shared" si="340"/>
        <v>0</v>
      </c>
      <c r="AC575">
        <f t="shared" si="341"/>
        <v>0</v>
      </c>
      <c r="AD575">
        <f t="shared" si="342"/>
        <v>0</v>
      </c>
      <c r="AE575">
        <f t="shared" si="363"/>
        <v>74755</v>
      </c>
      <c r="AF575">
        <f t="shared" si="343"/>
        <v>0</v>
      </c>
      <c r="AG575">
        <f t="shared" si="344"/>
        <v>0</v>
      </c>
      <c r="AH575">
        <f t="shared" si="345"/>
        <v>0</v>
      </c>
      <c r="AI575">
        <f t="shared" si="346"/>
        <v>0</v>
      </c>
      <c r="AJ575">
        <f t="shared" si="347"/>
        <v>0</v>
      </c>
      <c r="AK575">
        <f t="shared" si="348"/>
        <v>0</v>
      </c>
      <c r="AL575">
        <f t="shared" si="349"/>
        <v>0</v>
      </c>
      <c r="AM575">
        <f t="shared" si="350"/>
        <v>0</v>
      </c>
      <c r="AN575">
        <f t="shared" si="351"/>
        <v>0</v>
      </c>
      <c r="AO575">
        <f t="shared" si="352"/>
        <v>0</v>
      </c>
      <c r="AP575">
        <f t="shared" si="353"/>
        <v>0</v>
      </c>
      <c r="AQ575">
        <f t="shared" si="354"/>
        <v>0</v>
      </c>
      <c r="AR575">
        <f t="shared" si="355"/>
        <v>0</v>
      </c>
      <c r="AS575">
        <f t="shared" si="356"/>
        <v>0</v>
      </c>
      <c r="AT575">
        <f t="shared" si="357"/>
        <v>0</v>
      </c>
      <c r="AU575">
        <f t="shared" si="358"/>
        <v>0</v>
      </c>
      <c r="AV575">
        <f t="shared" si="359"/>
        <v>0</v>
      </c>
      <c r="AW575">
        <f t="shared" si="360"/>
        <v>0</v>
      </c>
      <c r="AX575">
        <f t="shared" si="361"/>
        <v>0</v>
      </c>
      <c r="AY575">
        <f t="shared" si="362"/>
        <v>0</v>
      </c>
    </row>
    <row r="576" spans="2:51">
      <c r="B576" s="1" t="s">
        <v>599</v>
      </c>
      <c r="C576" s="3">
        <v>90000</v>
      </c>
      <c r="D576" s="3">
        <v>90000</v>
      </c>
      <c r="E576" s="1" t="s">
        <v>470</v>
      </c>
      <c r="F576" s="1">
        <v>2</v>
      </c>
      <c r="G576" t="s">
        <v>965</v>
      </c>
      <c r="H576" t="s">
        <v>966</v>
      </c>
      <c r="I576" t="s">
        <v>177</v>
      </c>
      <c r="J576">
        <f t="shared" si="329"/>
        <v>0</v>
      </c>
      <c r="K576">
        <f t="shared" si="321"/>
        <v>0</v>
      </c>
      <c r="L576">
        <f t="shared" si="322"/>
        <v>0</v>
      </c>
      <c r="M576">
        <f t="shared" si="323"/>
        <v>0</v>
      </c>
      <c r="N576">
        <f t="shared" si="324"/>
        <v>0</v>
      </c>
      <c r="O576">
        <f t="shared" si="325"/>
        <v>0</v>
      </c>
      <c r="P576">
        <f t="shared" si="326"/>
        <v>90000</v>
      </c>
      <c r="Q576">
        <f t="shared" si="327"/>
        <v>1</v>
      </c>
      <c r="R576">
        <f t="shared" si="330"/>
        <v>0</v>
      </c>
      <c r="S576">
        <f t="shared" si="331"/>
        <v>0</v>
      </c>
      <c r="T576">
        <f t="shared" si="332"/>
        <v>0</v>
      </c>
      <c r="U576">
        <f t="shared" si="333"/>
        <v>0</v>
      </c>
      <c r="V576">
        <f t="shared" si="334"/>
        <v>0</v>
      </c>
      <c r="W576">
        <f t="shared" si="335"/>
        <v>90000</v>
      </c>
      <c r="X576">
        <f t="shared" si="336"/>
        <v>0</v>
      </c>
      <c r="Y576">
        <f t="shared" si="337"/>
        <v>0</v>
      </c>
      <c r="Z576">
        <f t="shared" si="338"/>
        <v>0</v>
      </c>
      <c r="AA576">
        <f t="shared" si="339"/>
        <v>0</v>
      </c>
      <c r="AB576">
        <f t="shared" si="340"/>
        <v>0</v>
      </c>
      <c r="AC576">
        <f t="shared" si="341"/>
        <v>0</v>
      </c>
      <c r="AD576">
        <f t="shared" si="342"/>
        <v>0</v>
      </c>
      <c r="AE576">
        <f t="shared" si="363"/>
        <v>0</v>
      </c>
      <c r="AF576">
        <f t="shared" si="343"/>
        <v>0</v>
      </c>
      <c r="AG576">
        <f t="shared" si="344"/>
        <v>0</v>
      </c>
      <c r="AH576">
        <f t="shared" si="345"/>
        <v>0</v>
      </c>
      <c r="AI576">
        <f t="shared" si="346"/>
        <v>0</v>
      </c>
      <c r="AJ576">
        <f t="shared" si="347"/>
        <v>0</v>
      </c>
      <c r="AK576">
        <f t="shared" si="348"/>
        <v>0</v>
      </c>
      <c r="AL576">
        <f t="shared" si="349"/>
        <v>0</v>
      </c>
      <c r="AM576">
        <f t="shared" si="350"/>
        <v>0</v>
      </c>
      <c r="AN576">
        <f t="shared" si="351"/>
        <v>0</v>
      </c>
      <c r="AO576">
        <f t="shared" si="352"/>
        <v>0</v>
      </c>
      <c r="AP576">
        <f t="shared" si="353"/>
        <v>0</v>
      </c>
      <c r="AQ576">
        <f t="shared" si="354"/>
        <v>0</v>
      </c>
      <c r="AR576">
        <f t="shared" si="355"/>
        <v>0</v>
      </c>
      <c r="AS576">
        <f t="shared" si="356"/>
        <v>0</v>
      </c>
      <c r="AT576">
        <f t="shared" si="357"/>
        <v>0</v>
      </c>
      <c r="AU576">
        <f t="shared" si="358"/>
        <v>0</v>
      </c>
      <c r="AV576">
        <f t="shared" si="359"/>
        <v>0</v>
      </c>
      <c r="AW576">
        <f t="shared" si="360"/>
        <v>0</v>
      </c>
      <c r="AX576">
        <f t="shared" si="361"/>
        <v>0</v>
      </c>
      <c r="AY576">
        <f t="shared" si="362"/>
        <v>0</v>
      </c>
    </row>
    <row r="577" spans="2:51">
      <c r="B577" s="1" t="s">
        <v>600</v>
      </c>
      <c r="C577" s="3">
        <v>50000</v>
      </c>
      <c r="D577" s="3">
        <v>50000</v>
      </c>
      <c r="E577" s="1" t="s">
        <v>470</v>
      </c>
      <c r="F577" s="1">
        <v>2</v>
      </c>
      <c r="G577" s="21" t="s">
        <v>998</v>
      </c>
      <c r="H577" s="21" t="s">
        <v>999</v>
      </c>
      <c r="I577" s="21" t="s">
        <v>794</v>
      </c>
      <c r="J577">
        <f t="shared" si="329"/>
        <v>50000</v>
      </c>
      <c r="K577">
        <f t="shared" si="321"/>
        <v>1</v>
      </c>
      <c r="L577">
        <f t="shared" si="322"/>
        <v>0</v>
      </c>
      <c r="M577">
        <f t="shared" si="323"/>
        <v>0</v>
      </c>
      <c r="N577">
        <f t="shared" si="324"/>
        <v>0</v>
      </c>
      <c r="O577">
        <f t="shared" si="325"/>
        <v>0</v>
      </c>
      <c r="P577">
        <f t="shared" si="326"/>
        <v>0</v>
      </c>
      <c r="Q577">
        <f t="shared" si="327"/>
        <v>0</v>
      </c>
      <c r="R577">
        <f t="shared" si="330"/>
        <v>0</v>
      </c>
      <c r="S577">
        <f t="shared" si="331"/>
        <v>0</v>
      </c>
      <c r="T577">
        <f t="shared" si="332"/>
        <v>0</v>
      </c>
      <c r="U577">
        <f t="shared" si="333"/>
        <v>0</v>
      </c>
      <c r="V577">
        <f t="shared" si="334"/>
        <v>0</v>
      </c>
      <c r="W577">
        <f t="shared" si="335"/>
        <v>0</v>
      </c>
      <c r="X577">
        <f t="shared" si="336"/>
        <v>0</v>
      </c>
      <c r="Y577">
        <f t="shared" si="337"/>
        <v>0</v>
      </c>
      <c r="Z577">
        <f t="shared" si="338"/>
        <v>0</v>
      </c>
      <c r="AA577">
        <f t="shared" si="339"/>
        <v>0</v>
      </c>
      <c r="AB577">
        <f t="shared" si="340"/>
        <v>0</v>
      </c>
      <c r="AC577">
        <f t="shared" si="341"/>
        <v>0</v>
      </c>
      <c r="AD577">
        <f t="shared" si="342"/>
        <v>0</v>
      </c>
      <c r="AE577">
        <f t="shared" si="363"/>
        <v>0</v>
      </c>
      <c r="AF577">
        <f t="shared" si="343"/>
        <v>0</v>
      </c>
      <c r="AG577">
        <f t="shared" si="344"/>
        <v>0</v>
      </c>
      <c r="AH577">
        <f t="shared" si="345"/>
        <v>0</v>
      </c>
      <c r="AI577">
        <f t="shared" si="346"/>
        <v>0</v>
      </c>
      <c r="AJ577">
        <f t="shared" si="347"/>
        <v>0</v>
      </c>
      <c r="AK577">
        <f t="shared" si="348"/>
        <v>0</v>
      </c>
      <c r="AL577">
        <f t="shared" si="349"/>
        <v>0</v>
      </c>
      <c r="AM577">
        <f t="shared" si="350"/>
        <v>50000</v>
      </c>
      <c r="AN577">
        <f t="shared" si="351"/>
        <v>0</v>
      </c>
      <c r="AO577">
        <f t="shared" si="352"/>
        <v>0</v>
      </c>
      <c r="AP577">
        <f t="shared" si="353"/>
        <v>0</v>
      </c>
      <c r="AQ577">
        <f t="shared" si="354"/>
        <v>0</v>
      </c>
      <c r="AR577">
        <f t="shared" si="355"/>
        <v>0</v>
      </c>
      <c r="AS577">
        <f t="shared" si="356"/>
        <v>0</v>
      </c>
      <c r="AT577">
        <f t="shared" si="357"/>
        <v>0</v>
      </c>
      <c r="AU577">
        <f t="shared" si="358"/>
        <v>0</v>
      </c>
      <c r="AV577">
        <f t="shared" si="359"/>
        <v>0</v>
      </c>
      <c r="AW577">
        <f t="shared" si="360"/>
        <v>0</v>
      </c>
      <c r="AX577">
        <f t="shared" si="361"/>
        <v>0</v>
      </c>
      <c r="AY577">
        <f t="shared" si="362"/>
        <v>0</v>
      </c>
    </row>
    <row r="578" spans="2:51">
      <c r="B578" s="1" t="s">
        <v>601</v>
      </c>
      <c r="C578" s="3">
        <v>9000</v>
      </c>
      <c r="D578" s="3">
        <v>9000</v>
      </c>
      <c r="E578" s="1" t="s">
        <v>470</v>
      </c>
      <c r="F578" s="1">
        <v>2</v>
      </c>
      <c r="G578" s="5" t="s">
        <v>1018</v>
      </c>
      <c r="H578" s="6" t="s">
        <v>1019</v>
      </c>
      <c r="I578" s="6" t="s">
        <v>200</v>
      </c>
      <c r="J578">
        <f t="shared" si="329"/>
        <v>0</v>
      </c>
      <c r="K578">
        <f t="shared" si="321"/>
        <v>0</v>
      </c>
      <c r="L578">
        <f t="shared" si="322"/>
        <v>0</v>
      </c>
      <c r="M578">
        <f t="shared" si="323"/>
        <v>0</v>
      </c>
      <c r="N578">
        <f t="shared" si="324"/>
        <v>9000</v>
      </c>
      <c r="O578">
        <f t="shared" si="325"/>
        <v>1</v>
      </c>
      <c r="P578">
        <f t="shared" si="326"/>
        <v>0</v>
      </c>
      <c r="Q578">
        <f t="shared" si="327"/>
        <v>0</v>
      </c>
      <c r="R578">
        <f t="shared" si="330"/>
        <v>0</v>
      </c>
      <c r="S578">
        <f t="shared" si="331"/>
        <v>0</v>
      </c>
      <c r="T578">
        <f t="shared" si="332"/>
        <v>0</v>
      </c>
      <c r="U578">
        <f t="shared" si="333"/>
        <v>0</v>
      </c>
      <c r="V578">
        <f t="shared" si="334"/>
        <v>0</v>
      </c>
      <c r="W578">
        <f t="shared" si="335"/>
        <v>0</v>
      </c>
      <c r="X578">
        <f t="shared" si="336"/>
        <v>0</v>
      </c>
      <c r="Y578">
        <f t="shared" si="337"/>
        <v>0</v>
      </c>
      <c r="Z578">
        <f t="shared" si="338"/>
        <v>0</v>
      </c>
      <c r="AA578">
        <f t="shared" si="339"/>
        <v>0</v>
      </c>
      <c r="AB578">
        <f t="shared" si="340"/>
        <v>0</v>
      </c>
      <c r="AC578">
        <f t="shared" si="341"/>
        <v>0</v>
      </c>
      <c r="AD578">
        <f t="shared" si="342"/>
        <v>0</v>
      </c>
      <c r="AE578">
        <f t="shared" si="363"/>
        <v>0</v>
      </c>
      <c r="AF578">
        <f t="shared" si="343"/>
        <v>0</v>
      </c>
      <c r="AG578">
        <f t="shared" si="344"/>
        <v>0</v>
      </c>
      <c r="AH578">
        <f t="shared" si="345"/>
        <v>0</v>
      </c>
      <c r="AI578">
        <f t="shared" si="346"/>
        <v>0</v>
      </c>
      <c r="AJ578">
        <f t="shared" si="347"/>
        <v>0</v>
      </c>
      <c r="AK578">
        <f t="shared" si="348"/>
        <v>0</v>
      </c>
      <c r="AL578">
        <f t="shared" si="349"/>
        <v>0</v>
      </c>
      <c r="AM578">
        <f t="shared" si="350"/>
        <v>0</v>
      </c>
      <c r="AN578">
        <f t="shared" si="351"/>
        <v>0</v>
      </c>
      <c r="AO578">
        <f t="shared" si="352"/>
        <v>0</v>
      </c>
      <c r="AP578">
        <f t="shared" si="353"/>
        <v>0</v>
      </c>
      <c r="AQ578">
        <f t="shared" si="354"/>
        <v>0</v>
      </c>
      <c r="AR578">
        <f t="shared" si="355"/>
        <v>0</v>
      </c>
      <c r="AS578">
        <f t="shared" si="356"/>
        <v>0</v>
      </c>
      <c r="AT578">
        <f t="shared" si="357"/>
        <v>0</v>
      </c>
      <c r="AU578">
        <f t="shared" si="358"/>
        <v>0</v>
      </c>
      <c r="AV578">
        <f t="shared" si="359"/>
        <v>0</v>
      </c>
      <c r="AW578">
        <f t="shared" si="360"/>
        <v>9000</v>
      </c>
      <c r="AX578">
        <f t="shared" si="361"/>
        <v>0</v>
      </c>
      <c r="AY578">
        <f t="shared" si="362"/>
        <v>0</v>
      </c>
    </row>
    <row r="579" spans="2:51" ht="30">
      <c r="B579" s="1" t="s">
        <v>602</v>
      </c>
      <c r="C579" s="3">
        <v>450000</v>
      </c>
      <c r="D579" s="3">
        <v>450000</v>
      </c>
      <c r="E579" s="1" t="s">
        <v>470</v>
      </c>
      <c r="F579" s="1">
        <v>2</v>
      </c>
      <c r="G579" t="s">
        <v>987</v>
      </c>
      <c r="H579" t="s">
        <v>988</v>
      </c>
      <c r="I579" t="s">
        <v>780</v>
      </c>
      <c r="J579">
        <f t="shared" si="329"/>
        <v>0</v>
      </c>
      <c r="K579">
        <f t="shared" si="321"/>
        <v>0</v>
      </c>
      <c r="L579">
        <f t="shared" si="322"/>
        <v>450000</v>
      </c>
      <c r="M579">
        <f t="shared" si="323"/>
        <v>1</v>
      </c>
      <c r="N579">
        <f t="shared" si="324"/>
        <v>0</v>
      </c>
      <c r="O579">
        <f t="shared" si="325"/>
        <v>0</v>
      </c>
      <c r="P579">
        <f t="shared" si="326"/>
        <v>0</v>
      </c>
      <c r="Q579">
        <f t="shared" si="327"/>
        <v>0</v>
      </c>
      <c r="R579">
        <f t="shared" si="330"/>
        <v>0</v>
      </c>
      <c r="S579">
        <f t="shared" si="331"/>
        <v>0</v>
      </c>
      <c r="T579">
        <f t="shared" si="332"/>
        <v>0</v>
      </c>
      <c r="U579">
        <f t="shared" si="333"/>
        <v>0</v>
      </c>
      <c r="V579">
        <f t="shared" si="334"/>
        <v>0</v>
      </c>
      <c r="W579">
        <f t="shared" si="335"/>
        <v>0</v>
      </c>
      <c r="X579">
        <f t="shared" si="336"/>
        <v>0</v>
      </c>
      <c r="Y579">
        <f t="shared" si="337"/>
        <v>0</v>
      </c>
      <c r="Z579">
        <f t="shared" si="338"/>
        <v>0</v>
      </c>
      <c r="AA579">
        <f t="shared" si="339"/>
        <v>0</v>
      </c>
      <c r="AB579">
        <f t="shared" si="340"/>
        <v>0</v>
      </c>
      <c r="AC579">
        <f t="shared" si="341"/>
        <v>450000</v>
      </c>
      <c r="AD579">
        <f t="shared" si="342"/>
        <v>0</v>
      </c>
      <c r="AE579">
        <f t="shared" si="363"/>
        <v>0</v>
      </c>
      <c r="AF579">
        <f t="shared" si="343"/>
        <v>0</v>
      </c>
      <c r="AG579">
        <f t="shared" si="344"/>
        <v>0</v>
      </c>
      <c r="AH579">
        <f t="shared" si="345"/>
        <v>0</v>
      </c>
      <c r="AI579">
        <f t="shared" si="346"/>
        <v>0</v>
      </c>
      <c r="AJ579">
        <f t="shared" si="347"/>
        <v>0</v>
      </c>
      <c r="AK579">
        <f t="shared" si="348"/>
        <v>0</v>
      </c>
      <c r="AL579">
        <f t="shared" si="349"/>
        <v>0</v>
      </c>
      <c r="AM579">
        <f t="shared" si="350"/>
        <v>0</v>
      </c>
      <c r="AN579">
        <f t="shared" si="351"/>
        <v>0</v>
      </c>
      <c r="AO579">
        <f t="shared" si="352"/>
        <v>0</v>
      </c>
      <c r="AP579">
        <f t="shared" si="353"/>
        <v>0</v>
      </c>
      <c r="AQ579">
        <f t="shared" si="354"/>
        <v>0</v>
      </c>
      <c r="AR579">
        <f t="shared" si="355"/>
        <v>0</v>
      </c>
      <c r="AS579">
        <f t="shared" si="356"/>
        <v>0</v>
      </c>
      <c r="AT579">
        <f t="shared" si="357"/>
        <v>0</v>
      </c>
      <c r="AU579">
        <f t="shared" si="358"/>
        <v>0</v>
      </c>
      <c r="AV579">
        <f t="shared" si="359"/>
        <v>0</v>
      </c>
      <c r="AW579">
        <f t="shared" si="360"/>
        <v>0</v>
      </c>
      <c r="AX579">
        <f t="shared" si="361"/>
        <v>0</v>
      </c>
      <c r="AY579">
        <f t="shared" si="362"/>
        <v>0</v>
      </c>
    </row>
    <row r="580" spans="2:51">
      <c r="B580" s="1" t="s">
        <v>603</v>
      </c>
      <c r="C580" s="3">
        <v>499994</v>
      </c>
      <c r="D580" s="3">
        <v>499994</v>
      </c>
      <c r="E580" s="1" t="s">
        <v>470</v>
      </c>
      <c r="F580" s="1">
        <v>2</v>
      </c>
      <c r="G580" t="s">
        <v>979</v>
      </c>
      <c r="H580" t="s">
        <v>980</v>
      </c>
      <c r="I580" t="s">
        <v>780</v>
      </c>
      <c r="J580">
        <f t="shared" si="329"/>
        <v>0</v>
      </c>
      <c r="K580">
        <f t="shared" si="321"/>
        <v>0</v>
      </c>
      <c r="L580">
        <f t="shared" si="322"/>
        <v>499994</v>
      </c>
      <c r="M580">
        <f t="shared" si="323"/>
        <v>1</v>
      </c>
      <c r="N580">
        <f t="shared" si="324"/>
        <v>0</v>
      </c>
      <c r="O580">
        <f t="shared" si="325"/>
        <v>0</v>
      </c>
      <c r="P580">
        <f t="shared" si="326"/>
        <v>0</v>
      </c>
      <c r="Q580">
        <f t="shared" si="327"/>
        <v>0</v>
      </c>
      <c r="R580">
        <f t="shared" si="330"/>
        <v>0</v>
      </c>
      <c r="S580">
        <f t="shared" si="331"/>
        <v>0</v>
      </c>
      <c r="T580">
        <f t="shared" si="332"/>
        <v>0</v>
      </c>
      <c r="U580">
        <f t="shared" si="333"/>
        <v>0</v>
      </c>
      <c r="V580">
        <f t="shared" si="334"/>
        <v>0</v>
      </c>
      <c r="W580">
        <f t="shared" si="335"/>
        <v>0</v>
      </c>
      <c r="X580">
        <f t="shared" si="336"/>
        <v>0</v>
      </c>
      <c r="Y580">
        <f t="shared" si="337"/>
        <v>499994</v>
      </c>
      <c r="Z580">
        <f t="shared" si="338"/>
        <v>0</v>
      </c>
      <c r="AA580">
        <f t="shared" si="339"/>
        <v>0</v>
      </c>
      <c r="AB580">
        <f t="shared" si="340"/>
        <v>0</v>
      </c>
      <c r="AC580">
        <f t="shared" si="341"/>
        <v>0</v>
      </c>
      <c r="AD580">
        <f t="shared" si="342"/>
        <v>0</v>
      </c>
      <c r="AE580">
        <f t="shared" si="363"/>
        <v>0</v>
      </c>
      <c r="AF580">
        <f t="shared" si="343"/>
        <v>0</v>
      </c>
      <c r="AG580">
        <f t="shared" si="344"/>
        <v>0</v>
      </c>
      <c r="AH580">
        <f t="shared" si="345"/>
        <v>0</v>
      </c>
      <c r="AI580">
        <f t="shared" si="346"/>
        <v>0</v>
      </c>
      <c r="AJ580">
        <f t="shared" si="347"/>
        <v>0</v>
      </c>
      <c r="AK580">
        <f t="shared" si="348"/>
        <v>0</v>
      </c>
      <c r="AL580">
        <f t="shared" si="349"/>
        <v>0</v>
      </c>
      <c r="AM580">
        <f t="shared" si="350"/>
        <v>0</v>
      </c>
      <c r="AN580">
        <f t="shared" si="351"/>
        <v>0</v>
      </c>
      <c r="AO580">
        <f t="shared" si="352"/>
        <v>0</v>
      </c>
      <c r="AP580">
        <f t="shared" si="353"/>
        <v>0</v>
      </c>
      <c r="AQ580">
        <f t="shared" si="354"/>
        <v>0</v>
      </c>
      <c r="AR580">
        <f t="shared" si="355"/>
        <v>0</v>
      </c>
      <c r="AS580">
        <f t="shared" si="356"/>
        <v>0</v>
      </c>
      <c r="AT580">
        <f t="shared" si="357"/>
        <v>0</v>
      </c>
      <c r="AU580">
        <f t="shared" si="358"/>
        <v>0</v>
      </c>
      <c r="AV580">
        <f t="shared" si="359"/>
        <v>0</v>
      </c>
      <c r="AW580">
        <f t="shared" si="360"/>
        <v>0</v>
      </c>
      <c r="AX580">
        <f t="shared" si="361"/>
        <v>0</v>
      </c>
      <c r="AY580">
        <f t="shared" si="362"/>
        <v>0</v>
      </c>
    </row>
    <row r="581" spans="2:51" ht="30">
      <c r="B581" s="1" t="s">
        <v>1021</v>
      </c>
      <c r="C581" s="3">
        <v>53800</v>
      </c>
      <c r="D581" s="3">
        <v>53800</v>
      </c>
      <c r="E581" s="1" t="s">
        <v>470</v>
      </c>
      <c r="F581" s="1">
        <v>2</v>
      </c>
      <c r="G581" s="21" t="s">
        <v>998</v>
      </c>
      <c r="H581" s="21" t="s">
        <v>999</v>
      </c>
      <c r="I581" s="21" t="s">
        <v>794</v>
      </c>
      <c r="J581">
        <f t="shared" si="329"/>
        <v>53800</v>
      </c>
      <c r="K581">
        <f t="shared" si="321"/>
        <v>1</v>
      </c>
      <c r="L581">
        <f t="shared" si="322"/>
        <v>0</v>
      </c>
      <c r="M581">
        <f t="shared" si="323"/>
        <v>0</v>
      </c>
      <c r="N581">
        <f t="shared" si="324"/>
        <v>0</v>
      </c>
      <c r="O581">
        <f t="shared" si="325"/>
        <v>0</v>
      </c>
      <c r="P581">
        <f t="shared" si="326"/>
        <v>0</v>
      </c>
      <c r="Q581">
        <f t="shared" si="327"/>
        <v>0</v>
      </c>
      <c r="R581">
        <f t="shared" si="330"/>
        <v>0</v>
      </c>
      <c r="S581">
        <f t="shared" si="331"/>
        <v>0</v>
      </c>
      <c r="T581">
        <f t="shared" si="332"/>
        <v>0</v>
      </c>
      <c r="U581">
        <f t="shared" si="333"/>
        <v>0</v>
      </c>
      <c r="V581">
        <f t="shared" si="334"/>
        <v>0</v>
      </c>
      <c r="W581">
        <f t="shared" si="335"/>
        <v>0</v>
      </c>
      <c r="X581">
        <f t="shared" si="336"/>
        <v>0</v>
      </c>
      <c r="Y581">
        <f t="shared" si="337"/>
        <v>0</v>
      </c>
      <c r="Z581">
        <f t="shared" si="338"/>
        <v>0</v>
      </c>
      <c r="AA581">
        <f t="shared" si="339"/>
        <v>0</v>
      </c>
      <c r="AB581">
        <f t="shared" si="340"/>
        <v>0</v>
      </c>
      <c r="AC581">
        <f t="shared" si="341"/>
        <v>0</v>
      </c>
      <c r="AD581">
        <f t="shared" si="342"/>
        <v>0</v>
      </c>
      <c r="AE581">
        <f t="shared" si="363"/>
        <v>0</v>
      </c>
      <c r="AF581">
        <f t="shared" si="343"/>
        <v>0</v>
      </c>
      <c r="AG581">
        <f t="shared" si="344"/>
        <v>0</v>
      </c>
      <c r="AH581">
        <f t="shared" si="345"/>
        <v>0</v>
      </c>
      <c r="AI581">
        <f t="shared" si="346"/>
        <v>0</v>
      </c>
      <c r="AJ581">
        <f t="shared" si="347"/>
        <v>0</v>
      </c>
      <c r="AK581">
        <f t="shared" si="348"/>
        <v>0</v>
      </c>
      <c r="AL581">
        <f t="shared" si="349"/>
        <v>0</v>
      </c>
      <c r="AM581">
        <f t="shared" si="350"/>
        <v>53800</v>
      </c>
      <c r="AN581">
        <f t="shared" si="351"/>
        <v>0</v>
      </c>
      <c r="AO581">
        <f t="shared" si="352"/>
        <v>0</v>
      </c>
      <c r="AP581">
        <f t="shared" si="353"/>
        <v>0</v>
      </c>
      <c r="AQ581">
        <f t="shared" si="354"/>
        <v>0</v>
      </c>
      <c r="AR581">
        <f t="shared" si="355"/>
        <v>0</v>
      </c>
      <c r="AS581">
        <f t="shared" si="356"/>
        <v>0</v>
      </c>
      <c r="AT581">
        <f t="shared" si="357"/>
        <v>0</v>
      </c>
      <c r="AU581">
        <f t="shared" si="358"/>
        <v>0</v>
      </c>
      <c r="AV581">
        <f t="shared" si="359"/>
        <v>0</v>
      </c>
      <c r="AW581">
        <f t="shared" si="360"/>
        <v>0</v>
      </c>
      <c r="AX581">
        <f t="shared" si="361"/>
        <v>0</v>
      </c>
      <c r="AY581">
        <f t="shared" si="362"/>
        <v>0</v>
      </c>
    </row>
    <row r="582" spans="2:51">
      <c r="B582" s="1" t="s">
        <v>604</v>
      </c>
      <c r="C582" s="3">
        <v>110000</v>
      </c>
      <c r="D582" s="3">
        <v>110000</v>
      </c>
      <c r="E582" s="1" t="s">
        <v>470</v>
      </c>
      <c r="F582" s="1">
        <v>2</v>
      </c>
      <c r="G582" t="s">
        <v>975</v>
      </c>
      <c r="H582" t="s">
        <v>976</v>
      </c>
      <c r="I582" t="s">
        <v>780</v>
      </c>
      <c r="J582">
        <f t="shared" si="329"/>
        <v>0</v>
      </c>
      <c r="K582">
        <f t="shared" si="321"/>
        <v>0</v>
      </c>
      <c r="L582">
        <f t="shared" si="322"/>
        <v>110000</v>
      </c>
      <c r="M582">
        <f t="shared" si="323"/>
        <v>1</v>
      </c>
      <c r="N582">
        <f t="shared" si="324"/>
        <v>0</v>
      </c>
      <c r="O582">
        <f t="shared" si="325"/>
        <v>0</v>
      </c>
      <c r="P582">
        <f t="shared" si="326"/>
        <v>0</v>
      </c>
      <c r="Q582">
        <f t="shared" si="327"/>
        <v>0</v>
      </c>
      <c r="R582">
        <f t="shared" si="330"/>
        <v>0</v>
      </c>
      <c r="S582">
        <f t="shared" si="331"/>
        <v>0</v>
      </c>
      <c r="T582">
        <f t="shared" si="332"/>
        <v>0</v>
      </c>
      <c r="U582">
        <f t="shared" si="333"/>
        <v>0</v>
      </c>
      <c r="V582">
        <f t="shared" si="334"/>
        <v>0</v>
      </c>
      <c r="W582">
        <f t="shared" si="335"/>
        <v>0</v>
      </c>
      <c r="X582">
        <f t="shared" si="336"/>
        <v>0</v>
      </c>
      <c r="Y582">
        <f t="shared" si="337"/>
        <v>0</v>
      </c>
      <c r="Z582">
        <f t="shared" si="338"/>
        <v>0</v>
      </c>
      <c r="AA582">
        <f t="shared" si="339"/>
        <v>0</v>
      </c>
      <c r="AB582">
        <f t="shared" si="340"/>
        <v>0</v>
      </c>
      <c r="AC582">
        <f t="shared" si="341"/>
        <v>0</v>
      </c>
      <c r="AD582">
        <f t="shared" si="342"/>
        <v>0</v>
      </c>
      <c r="AE582">
        <f t="shared" si="363"/>
        <v>0</v>
      </c>
      <c r="AF582">
        <f t="shared" si="343"/>
        <v>0</v>
      </c>
      <c r="AG582">
        <f t="shared" si="344"/>
        <v>0</v>
      </c>
      <c r="AH582">
        <f t="shared" si="345"/>
        <v>0</v>
      </c>
      <c r="AI582">
        <f t="shared" si="346"/>
        <v>0</v>
      </c>
      <c r="AJ582">
        <f t="shared" si="347"/>
        <v>0</v>
      </c>
      <c r="AK582">
        <f t="shared" si="348"/>
        <v>0</v>
      </c>
      <c r="AL582">
        <f t="shared" si="349"/>
        <v>0</v>
      </c>
      <c r="AM582">
        <f t="shared" si="350"/>
        <v>0</v>
      </c>
      <c r="AN582">
        <f t="shared" si="351"/>
        <v>0</v>
      </c>
      <c r="AO582">
        <f t="shared" si="352"/>
        <v>0</v>
      </c>
      <c r="AP582">
        <f t="shared" si="353"/>
        <v>0</v>
      </c>
      <c r="AQ582">
        <f t="shared" si="354"/>
        <v>0</v>
      </c>
      <c r="AR582">
        <f t="shared" si="355"/>
        <v>0</v>
      </c>
      <c r="AS582">
        <f t="shared" si="356"/>
        <v>0</v>
      </c>
      <c r="AT582">
        <f t="shared" si="357"/>
        <v>0</v>
      </c>
      <c r="AU582">
        <f t="shared" si="358"/>
        <v>0</v>
      </c>
      <c r="AV582">
        <f t="shared" si="359"/>
        <v>0</v>
      </c>
      <c r="AW582">
        <f t="shared" si="360"/>
        <v>0</v>
      </c>
      <c r="AX582">
        <f t="shared" si="361"/>
        <v>110000</v>
      </c>
      <c r="AY582">
        <f t="shared" si="362"/>
        <v>0</v>
      </c>
    </row>
    <row r="583" spans="2:51">
      <c r="B583" s="1" t="s">
        <v>605</v>
      </c>
      <c r="C583" s="3">
        <v>50000</v>
      </c>
      <c r="D583" s="3">
        <v>50000</v>
      </c>
      <c r="E583" s="1" t="s">
        <v>470</v>
      </c>
      <c r="F583" s="1">
        <v>2</v>
      </c>
      <c r="G583" s="5" t="s">
        <v>1018</v>
      </c>
      <c r="H583" s="6" t="s">
        <v>1019</v>
      </c>
      <c r="I583" s="6" t="s">
        <v>200</v>
      </c>
      <c r="J583">
        <f t="shared" si="329"/>
        <v>0</v>
      </c>
      <c r="K583">
        <f t="shared" si="321"/>
        <v>0</v>
      </c>
      <c r="L583">
        <f t="shared" si="322"/>
        <v>0</v>
      </c>
      <c r="M583">
        <f t="shared" si="323"/>
        <v>0</v>
      </c>
      <c r="N583">
        <f t="shared" si="324"/>
        <v>50000</v>
      </c>
      <c r="O583">
        <f t="shared" si="325"/>
        <v>1</v>
      </c>
      <c r="P583">
        <f t="shared" si="326"/>
        <v>0</v>
      </c>
      <c r="Q583">
        <f t="shared" si="327"/>
        <v>0</v>
      </c>
      <c r="R583">
        <f t="shared" si="330"/>
        <v>0</v>
      </c>
      <c r="S583">
        <f t="shared" si="331"/>
        <v>0</v>
      </c>
      <c r="T583">
        <f t="shared" si="332"/>
        <v>0</v>
      </c>
      <c r="U583">
        <f t="shared" si="333"/>
        <v>0</v>
      </c>
      <c r="V583">
        <f t="shared" si="334"/>
        <v>0</v>
      </c>
      <c r="W583">
        <f t="shared" si="335"/>
        <v>0</v>
      </c>
      <c r="X583">
        <f t="shared" si="336"/>
        <v>0</v>
      </c>
      <c r="Y583">
        <f t="shared" si="337"/>
        <v>0</v>
      </c>
      <c r="Z583">
        <f t="shared" si="338"/>
        <v>0</v>
      </c>
      <c r="AA583">
        <f t="shared" si="339"/>
        <v>0</v>
      </c>
      <c r="AB583">
        <f t="shared" si="340"/>
        <v>0</v>
      </c>
      <c r="AC583">
        <f t="shared" si="341"/>
        <v>0</v>
      </c>
      <c r="AD583">
        <f t="shared" si="342"/>
        <v>0</v>
      </c>
      <c r="AE583">
        <f t="shared" si="363"/>
        <v>0</v>
      </c>
      <c r="AF583">
        <f t="shared" si="343"/>
        <v>0</v>
      </c>
      <c r="AG583">
        <f t="shared" si="344"/>
        <v>0</v>
      </c>
      <c r="AH583">
        <f t="shared" si="345"/>
        <v>0</v>
      </c>
      <c r="AI583">
        <f t="shared" si="346"/>
        <v>0</v>
      </c>
      <c r="AJ583">
        <f t="shared" si="347"/>
        <v>0</v>
      </c>
      <c r="AK583">
        <f t="shared" si="348"/>
        <v>0</v>
      </c>
      <c r="AL583">
        <f t="shared" si="349"/>
        <v>0</v>
      </c>
      <c r="AM583">
        <f t="shared" si="350"/>
        <v>0</v>
      </c>
      <c r="AN583">
        <f t="shared" si="351"/>
        <v>0</v>
      </c>
      <c r="AO583">
        <f t="shared" si="352"/>
        <v>0</v>
      </c>
      <c r="AP583">
        <f t="shared" si="353"/>
        <v>0</v>
      </c>
      <c r="AQ583">
        <f t="shared" si="354"/>
        <v>0</v>
      </c>
      <c r="AR583">
        <f t="shared" si="355"/>
        <v>0</v>
      </c>
      <c r="AS583">
        <f t="shared" si="356"/>
        <v>0</v>
      </c>
      <c r="AT583">
        <f t="shared" si="357"/>
        <v>0</v>
      </c>
      <c r="AU583">
        <f t="shared" si="358"/>
        <v>0</v>
      </c>
      <c r="AV583">
        <f t="shared" si="359"/>
        <v>0</v>
      </c>
      <c r="AW583">
        <f t="shared" si="360"/>
        <v>50000</v>
      </c>
      <c r="AX583">
        <f t="shared" si="361"/>
        <v>0</v>
      </c>
      <c r="AY583">
        <f t="shared" si="362"/>
        <v>0</v>
      </c>
    </row>
    <row r="584" spans="2:51">
      <c r="B584" s="1" t="s">
        <v>606</v>
      </c>
      <c r="C584" s="3">
        <v>200000</v>
      </c>
      <c r="D584" s="3">
        <v>200000</v>
      </c>
      <c r="E584" s="1" t="s">
        <v>470</v>
      </c>
      <c r="F584" s="1">
        <v>2</v>
      </c>
      <c r="G584" t="s">
        <v>967</v>
      </c>
      <c r="H584" t="s">
        <v>968</v>
      </c>
      <c r="I584" t="s">
        <v>200</v>
      </c>
      <c r="J584">
        <f t="shared" si="329"/>
        <v>0</v>
      </c>
      <c r="K584">
        <f t="shared" si="321"/>
        <v>0</v>
      </c>
      <c r="L584">
        <f t="shared" si="322"/>
        <v>0</v>
      </c>
      <c r="M584">
        <f t="shared" si="323"/>
        <v>0</v>
      </c>
      <c r="N584">
        <f t="shared" si="324"/>
        <v>200000</v>
      </c>
      <c r="O584">
        <f t="shared" si="325"/>
        <v>1</v>
      </c>
      <c r="P584">
        <f t="shared" si="326"/>
        <v>0</v>
      </c>
      <c r="Q584">
        <f t="shared" si="327"/>
        <v>0</v>
      </c>
      <c r="R584">
        <f t="shared" si="330"/>
        <v>0</v>
      </c>
      <c r="S584">
        <f t="shared" si="331"/>
        <v>0</v>
      </c>
      <c r="T584">
        <f t="shared" si="332"/>
        <v>0</v>
      </c>
      <c r="U584">
        <f t="shared" si="333"/>
        <v>200000</v>
      </c>
      <c r="V584">
        <f t="shared" si="334"/>
        <v>0</v>
      </c>
      <c r="W584">
        <f t="shared" si="335"/>
        <v>0</v>
      </c>
      <c r="X584">
        <f t="shared" si="336"/>
        <v>0</v>
      </c>
      <c r="Y584">
        <f t="shared" si="337"/>
        <v>0</v>
      </c>
      <c r="Z584">
        <f t="shared" si="338"/>
        <v>0</v>
      </c>
      <c r="AA584">
        <f t="shared" si="339"/>
        <v>0</v>
      </c>
      <c r="AB584">
        <f t="shared" si="340"/>
        <v>0</v>
      </c>
      <c r="AC584">
        <f t="shared" si="341"/>
        <v>0</v>
      </c>
      <c r="AD584">
        <f t="shared" si="342"/>
        <v>0</v>
      </c>
      <c r="AE584">
        <f t="shared" si="363"/>
        <v>0</v>
      </c>
      <c r="AF584">
        <f t="shared" si="343"/>
        <v>0</v>
      </c>
      <c r="AG584">
        <f t="shared" si="344"/>
        <v>0</v>
      </c>
      <c r="AH584">
        <f t="shared" si="345"/>
        <v>0</v>
      </c>
      <c r="AI584">
        <f t="shared" si="346"/>
        <v>0</v>
      </c>
      <c r="AJ584">
        <f t="shared" si="347"/>
        <v>0</v>
      </c>
      <c r="AK584">
        <f t="shared" si="348"/>
        <v>0</v>
      </c>
      <c r="AL584">
        <f t="shared" si="349"/>
        <v>0</v>
      </c>
      <c r="AM584">
        <f t="shared" si="350"/>
        <v>0</v>
      </c>
      <c r="AN584">
        <f t="shared" si="351"/>
        <v>0</v>
      </c>
      <c r="AO584">
        <f t="shared" si="352"/>
        <v>0</v>
      </c>
      <c r="AP584">
        <f t="shared" si="353"/>
        <v>0</v>
      </c>
      <c r="AQ584">
        <f t="shared" si="354"/>
        <v>0</v>
      </c>
      <c r="AR584">
        <f t="shared" si="355"/>
        <v>0</v>
      </c>
      <c r="AS584">
        <f t="shared" si="356"/>
        <v>0</v>
      </c>
      <c r="AT584">
        <f t="shared" si="357"/>
        <v>0</v>
      </c>
      <c r="AU584">
        <f t="shared" si="358"/>
        <v>0</v>
      </c>
      <c r="AV584">
        <f t="shared" si="359"/>
        <v>0</v>
      </c>
      <c r="AW584">
        <f t="shared" si="360"/>
        <v>0</v>
      </c>
      <c r="AX584">
        <f t="shared" si="361"/>
        <v>0</v>
      </c>
      <c r="AY584">
        <f t="shared" si="362"/>
        <v>0</v>
      </c>
    </row>
    <row r="585" spans="2:51">
      <c r="B585" s="1" t="s">
        <v>607</v>
      </c>
      <c r="C585" s="3">
        <v>35980</v>
      </c>
      <c r="D585" s="3">
        <v>35980</v>
      </c>
      <c r="E585" s="1" t="s">
        <v>470</v>
      </c>
      <c r="F585" s="1">
        <v>2</v>
      </c>
      <c r="G585" t="s">
        <v>967</v>
      </c>
      <c r="H585" t="s">
        <v>968</v>
      </c>
      <c r="I585" t="s">
        <v>200</v>
      </c>
      <c r="J585">
        <f t="shared" si="329"/>
        <v>0</v>
      </c>
      <c r="K585">
        <f t="shared" si="321"/>
        <v>0</v>
      </c>
      <c r="L585">
        <f t="shared" si="322"/>
        <v>0</v>
      </c>
      <c r="M585">
        <f t="shared" si="323"/>
        <v>0</v>
      </c>
      <c r="N585">
        <f t="shared" si="324"/>
        <v>35980</v>
      </c>
      <c r="O585">
        <f t="shared" si="325"/>
        <v>1</v>
      </c>
      <c r="P585">
        <f t="shared" si="326"/>
        <v>0</v>
      </c>
      <c r="Q585">
        <f t="shared" si="327"/>
        <v>0</v>
      </c>
      <c r="R585">
        <f t="shared" si="330"/>
        <v>0</v>
      </c>
      <c r="S585">
        <f t="shared" si="331"/>
        <v>0</v>
      </c>
      <c r="T585">
        <f t="shared" si="332"/>
        <v>0</v>
      </c>
      <c r="U585">
        <f t="shared" si="333"/>
        <v>35980</v>
      </c>
      <c r="V585">
        <f t="shared" si="334"/>
        <v>0</v>
      </c>
      <c r="W585">
        <f t="shared" si="335"/>
        <v>0</v>
      </c>
      <c r="X585">
        <f t="shared" si="336"/>
        <v>0</v>
      </c>
      <c r="Y585">
        <f t="shared" si="337"/>
        <v>0</v>
      </c>
      <c r="Z585">
        <f t="shared" si="338"/>
        <v>0</v>
      </c>
      <c r="AA585">
        <f t="shared" si="339"/>
        <v>0</v>
      </c>
      <c r="AB585">
        <f t="shared" si="340"/>
        <v>0</v>
      </c>
      <c r="AC585">
        <f t="shared" si="341"/>
        <v>0</v>
      </c>
      <c r="AD585">
        <f t="shared" si="342"/>
        <v>0</v>
      </c>
      <c r="AE585">
        <f t="shared" si="363"/>
        <v>0</v>
      </c>
      <c r="AF585">
        <f t="shared" si="343"/>
        <v>0</v>
      </c>
      <c r="AG585">
        <f t="shared" si="344"/>
        <v>0</v>
      </c>
      <c r="AH585">
        <f t="shared" si="345"/>
        <v>0</v>
      </c>
      <c r="AI585">
        <f t="shared" si="346"/>
        <v>0</v>
      </c>
      <c r="AJ585">
        <f t="shared" si="347"/>
        <v>0</v>
      </c>
      <c r="AK585">
        <f t="shared" si="348"/>
        <v>0</v>
      </c>
      <c r="AL585">
        <f t="shared" si="349"/>
        <v>0</v>
      </c>
      <c r="AM585">
        <f t="shared" si="350"/>
        <v>0</v>
      </c>
      <c r="AN585">
        <f t="shared" si="351"/>
        <v>0</v>
      </c>
      <c r="AO585">
        <f t="shared" si="352"/>
        <v>0</v>
      </c>
      <c r="AP585">
        <f t="shared" si="353"/>
        <v>0</v>
      </c>
      <c r="AQ585">
        <f t="shared" si="354"/>
        <v>0</v>
      </c>
      <c r="AR585">
        <f t="shared" si="355"/>
        <v>0</v>
      </c>
      <c r="AS585">
        <f t="shared" si="356"/>
        <v>0</v>
      </c>
      <c r="AT585">
        <f t="shared" si="357"/>
        <v>0</v>
      </c>
      <c r="AU585">
        <f t="shared" si="358"/>
        <v>0</v>
      </c>
      <c r="AV585">
        <f t="shared" si="359"/>
        <v>0</v>
      </c>
      <c r="AW585">
        <f t="shared" si="360"/>
        <v>0</v>
      </c>
      <c r="AX585">
        <f t="shared" si="361"/>
        <v>0</v>
      </c>
      <c r="AY585">
        <f t="shared" si="362"/>
        <v>0</v>
      </c>
    </row>
    <row r="586" spans="2:51">
      <c r="B586" s="1" t="s">
        <v>608</v>
      </c>
      <c r="C586" s="3">
        <v>50000</v>
      </c>
      <c r="D586" s="3">
        <v>50000</v>
      </c>
      <c r="E586" s="1" t="s">
        <v>470</v>
      </c>
      <c r="F586" s="1">
        <v>2</v>
      </c>
      <c r="G586" t="s">
        <v>979</v>
      </c>
      <c r="H586" t="s">
        <v>980</v>
      </c>
      <c r="I586" t="s">
        <v>780</v>
      </c>
      <c r="J586">
        <f t="shared" si="329"/>
        <v>0</v>
      </c>
      <c r="K586">
        <f t="shared" si="321"/>
        <v>0</v>
      </c>
      <c r="L586">
        <f t="shared" si="322"/>
        <v>50000</v>
      </c>
      <c r="M586">
        <f t="shared" si="323"/>
        <v>1</v>
      </c>
      <c r="N586">
        <f t="shared" si="324"/>
        <v>0</v>
      </c>
      <c r="O586">
        <f t="shared" si="325"/>
        <v>0</v>
      </c>
      <c r="P586">
        <f t="shared" si="326"/>
        <v>0</v>
      </c>
      <c r="Q586">
        <f t="shared" si="327"/>
        <v>0</v>
      </c>
      <c r="R586">
        <f t="shared" si="330"/>
        <v>0</v>
      </c>
      <c r="S586">
        <f t="shared" si="331"/>
        <v>0</v>
      </c>
      <c r="T586">
        <f t="shared" si="332"/>
        <v>0</v>
      </c>
      <c r="U586">
        <f t="shared" si="333"/>
        <v>0</v>
      </c>
      <c r="V586">
        <f t="shared" si="334"/>
        <v>0</v>
      </c>
      <c r="W586">
        <f t="shared" si="335"/>
        <v>0</v>
      </c>
      <c r="X586">
        <f t="shared" si="336"/>
        <v>0</v>
      </c>
      <c r="Y586">
        <f t="shared" si="337"/>
        <v>50000</v>
      </c>
      <c r="Z586">
        <f t="shared" si="338"/>
        <v>0</v>
      </c>
      <c r="AA586">
        <f t="shared" si="339"/>
        <v>0</v>
      </c>
      <c r="AB586">
        <f t="shared" si="340"/>
        <v>0</v>
      </c>
      <c r="AC586">
        <f t="shared" si="341"/>
        <v>0</v>
      </c>
      <c r="AD586">
        <f t="shared" si="342"/>
        <v>0</v>
      </c>
      <c r="AE586">
        <f t="shared" si="363"/>
        <v>0</v>
      </c>
      <c r="AF586">
        <f t="shared" si="343"/>
        <v>0</v>
      </c>
      <c r="AG586">
        <f t="shared" si="344"/>
        <v>0</v>
      </c>
      <c r="AH586">
        <f t="shared" si="345"/>
        <v>0</v>
      </c>
      <c r="AI586">
        <f t="shared" si="346"/>
        <v>0</v>
      </c>
      <c r="AJ586">
        <f t="shared" si="347"/>
        <v>0</v>
      </c>
      <c r="AK586">
        <f t="shared" si="348"/>
        <v>0</v>
      </c>
      <c r="AL586">
        <f t="shared" si="349"/>
        <v>0</v>
      </c>
      <c r="AM586">
        <f t="shared" si="350"/>
        <v>0</v>
      </c>
      <c r="AN586">
        <f t="shared" si="351"/>
        <v>0</v>
      </c>
      <c r="AO586">
        <f t="shared" si="352"/>
        <v>0</v>
      </c>
      <c r="AP586">
        <f t="shared" si="353"/>
        <v>0</v>
      </c>
      <c r="AQ586">
        <f t="shared" si="354"/>
        <v>0</v>
      </c>
      <c r="AR586">
        <f t="shared" si="355"/>
        <v>0</v>
      </c>
      <c r="AS586">
        <f t="shared" si="356"/>
        <v>0</v>
      </c>
      <c r="AT586">
        <f t="shared" si="357"/>
        <v>0</v>
      </c>
      <c r="AU586">
        <f t="shared" si="358"/>
        <v>0</v>
      </c>
      <c r="AV586">
        <f t="shared" si="359"/>
        <v>0</v>
      </c>
      <c r="AW586">
        <f t="shared" si="360"/>
        <v>0</v>
      </c>
      <c r="AX586">
        <f t="shared" si="361"/>
        <v>0</v>
      </c>
      <c r="AY586">
        <f t="shared" si="362"/>
        <v>0</v>
      </c>
    </row>
    <row r="587" spans="2:51">
      <c r="B587" s="1" t="s">
        <v>609</v>
      </c>
      <c r="C587" s="3">
        <v>106800</v>
      </c>
      <c r="D587" s="3">
        <v>106800</v>
      </c>
      <c r="E587" s="1" t="s">
        <v>470</v>
      </c>
      <c r="F587" s="1">
        <v>2</v>
      </c>
      <c r="G587" t="s">
        <v>984</v>
      </c>
      <c r="H587" t="s">
        <v>1016</v>
      </c>
      <c r="I587" t="s">
        <v>177</v>
      </c>
      <c r="J587">
        <f t="shared" si="329"/>
        <v>0</v>
      </c>
      <c r="K587">
        <f t="shared" si="321"/>
        <v>0</v>
      </c>
      <c r="L587">
        <f t="shared" si="322"/>
        <v>0</v>
      </c>
      <c r="M587">
        <f t="shared" si="323"/>
        <v>0</v>
      </c>
      <c r="N587">
        <f t="shared" si="324"/>
        <v>0</v>
      </c>
      <c r="O587">
        <f t="shared" si="325"/>
        <v>0</v>
      </c>
      <c r="P587">
        <f t="shared" si="326"/>
        <v>106800</v>
      </c>
      <c r="Q587">
        <f t="shared" si="327"/>
        <v>1</v>
      </c>
      <c r="R587">
        <f t="shared" si="330"/>
        <v>0</v>
      </c>
      <c r="S587">
        <f t="shared" si="331"/>
        <v>0</v>
      </c>
      <c r="T587">
        <f t="shared" si="332"/>
        <v>0</v>
      </c>
      <c r="U587">
        <f t="shared" si="333"/>
        <v>0</v>
      </c>
      <c r="V587">
        <f t="shared" si="334"/>
        <v>0</v>
      </c>
      <c r="W587">
        <f t="shared" si="335"/>
        <v>0</v>
      </c>
      <c r="X587">
        <f t="shared" si="336"/>
        <v>0</v>
      </c>
      <c r="Y587">
        <f t="shared" si="337"/>
        <v>0</v>
      </c>
      <c r="Z587">
        <f t="shared" si="338"/>
        <v>0</v>
      </c>
      <c r="AA587">
        <f t="shared" si="339"/>
        <v>0</v>
      </c>
      <c r="AB587">
        <f t="shared" si="340"/>
        <v>0</v>
      </c>
      <c r="AC587">
        <f t="shared" si="341"/>
        <v>0</v>
      </c>
      <c r="AD587">
        <f t="shared" si="342"/>
        <v>0</v>
      </c>
      <c r="AE587">
        <f t="shared" si="363"/>
        <v>0</v>
      </c>
      <c r="AF587">
        <f t="shared" si="343"/>
        <v>0</v>
      </c>
      <c r="AG587">
        <f t="shared" si="344"/>
        <v>0</v>
      </c>
      <c r="AH587">
        <f t="shared" si="345"/>
        <v>0</v>
      </c>
      <c r="AI587">
        <f t="shared" si="346"/>
        <v>0</v>
      </c>
      <c r="AJ587">
        <f t="shared" si="347"/>
        <v>106800</v>
      </c>
      <c r="AK587">
        <f t="shared" si="348"/>
        <v>0</v>
      </c>
      <c r="AL587">
        <f t="shared" si="349"/>
        <v>0</v>
      </c>
      <c r="AM587">
        <f t="shared" si="350"/>
        <v>0</v>
      </c>
      <c r="AN587">
        <f t="shared" si="351"/>
        <v>0</v>
      </c>
      <c r="AO587">
        <f t="shared" si="352"/>
        <v>0</v>
      </c>
      <c r="AP587">
        <f t="shared" si="353"/>
        <v>0</v>
      </c>
      <c r="AQ587">
        <f t="shared" si="354"/>
        <v>0</v>
      </c>
      <c r="AR587">
        <f t="shared" si="355"/>
        <v>0</v>
      </c>
      <c r="AS587">
        <f t="shared" si="356"/>
        <v>0</v>
      </c>
      <c r="AT587">
        <f t="shared" si="357"/>
        <v>0</v>
      </c>
      <c r="AU587">
        <f t="shared" si="358"/>
        <v>0</v>
      </c>
      <c r="AV587">
        <f t="shared" si="359"/>
        <v>0</v>
      </c>
      <c r="AW587">
        <f t="shared" si="360"/>
        <v>0</v>
      </c>
      <c r="AX587">
        <f t="shared" si="361"/>
        <v>0</v>
      </c>
      <c r="AY587">
        <f t="shared" si="362"/>
        <v>0</v>
      </c>
    </row>
    <row r="588" spans="2:51">
      <c r="B588" s="1" t="s">
        <v>610</v>
      </c>
      <c r="C588" s="3">
        <v>250000</v>
      </c>
      <c r="D588" s="3">
        <v>250000</v>
      </c>
      <c r="E588" s="1" t="s">
        <v>470</v>
      </c>
      <c r="F588" s="1">
        <v>2</v>
      </c>
      <c r="G588" s="5" t="s">
        <v>1010</v>
      </c>
      <c r="H588" s="6" t="s">
        <v>1011</v>
      </c>
      <c r="I588" s="6" t="s">
        <v>794</v>
      </c>
      <c r="J588">
        <f t="shared" si="329"/>
        <v>250000</v>
      </c>
      <c r="K588">
        <f t="shared" si="321"/>
        <v>1</v>
      </c>
      <c r="L588">
        <f t="shared" si="322"/>
        <v>0</v>
      </c>
      <c r="M588">
        <f t="shared" si="323"/>
        <v>0</v>
      </c>
      <c r="N588">
        <f t="shared" si="324"/>
        <v>0</v>
      </c>
      <c r="O588">
        <f t="shared" si="325"/>
        <v>0</v>
      </c>
      <c r="P588">
        <f t="shared" si="326"/>
        <v>0</v>
      </c>
      <c r="Q588">
        <f t="shared" si="327"/>
        <v>0</v>
      </c>
      <c r="R588">
        <f t="shared" si="330"/>
        <v>0</v>
      </c>
      <c r="S588">
        <f t="shared" si="331"/>
        <v>0</v>
      </c>
      <c r="T588">
        <f t="shared" si="332"/>
        <v>0</v>
      </c>
      <c r="U588">
        <f t="shared" si="333"/>
        <v>0</v>
      </c>
      <c r="V588">
        <f t="shared" si="334"/>
        <v>0</v>
      </c>
      <c r="W588">
        <f t="shared" si="335"/>
        <v>0</v>
      </c>
      <c r="X588">
        <f t="shared" si="336"/>
        <v>0</v>
      </c>
      <c r="Y588">
        <f t="shared" si="337"/>
        <v>0</v>
      </c>
      <c r="Z588">
        <f t="shared" si="338"/>
        <v>0</v>
      </c>
      <c r="AA588">
        <f t="shared" si="339"/>
        <v>0</v>
      </c>
      <c r="AB588">
        <f t="shared" si="340"/>
        <v>0</v>
      </c>
      <c r="AC588">
        <f t="shared" si="341"/>
        <v>0</v>
      </c>
      <c r="AD588">
        <f t="shared" si="342"/>
        <v>0</v>
      </c>
      <c r="AE588">
        <f t="shared" si="363"/>
        <v>0</v>
      </c>
      <c r="AF588">
        <f t="shared" si="343"/>
        <v>0</v>
      </c>
      <c r="AG588">
        <f t="shared" si="344"/>
        <v>0</v>
      </c>
      <c r="AH588">
        <f t="shared" si="345"/>
        <v>0</v>
      </c>
      <c r="AI588">
        <f t="shared" si="346"/>
        <v>0</v>
      </c>
      <c r="AJ588">
        <f t="shared" si="347"/>
        <v>0</v>
      </c>
      <c r="AK588">
        <f t="shared" si="348"/>
        <v>0</v>
      </c>
      <c r="AL588">
        <f t="shared" si="349"/>
        <v>0</v>
      </c>
      <c r="AM588">
        <f t="shared" si="350"/>
        <v>0</v>
      </c>
      <c r="AN588">
        <f t="shared" si="351"/>
        <v>0</v>
      </c>
      <c r="AO588">
        <f t="shared" si="352"/>
        <v>0</v>
      </c>
      <c r="AP588">
        <f t="shared" si="353"/>
        <v>0</v>
      </c>
      <c r="AQ588">
        <f t="shared" si="354"/>
        <v>0</v>
      </c>
      <c r="AR588">
        <f t="shared" si="355"/>
        <v>0</v>
      </c>
      <c r="AS588">
        <f t="shared" si="356"/>
        <v>250000</v>
      </c>
      <c r="AT588">
        <f t="shared" si="357"/>
        <v>0</v>
      </c>
      <c r="AU588">
        <f t="shared" si="358"/>
        <v>0</v>
      </c>
      <c r="AV588">
        <f t="shared" si="359"/>
        <v>0</v>
      </c>
      <c r="AW588">
        <f t="shared" si="360"/>
        <v>0</v>
      </c>
      <c r="AX588">
        <f t="shared" si="361"/>
        <v>0</v>
      </c>
      <c r="AY588">
        <f t="shared" si="362"/>
        <v>0</v>
      </c>
    </row>
    <row r="589" spans="2:51">
      <c r="B589" s="1" t="s">
        <v>611</v>
      </c>
      <c r="C589" s="3">
        <v>205360</v>
      </c>
      <c r="D589" s="3">
        <v>205360</v>
      </c>
      <c r="E589" s="1" t="s">
        <v>470</v>
      </c>
      <c r="F589" s="1">
        <v>2</v>
      </c>
      <c r="G589" t="s">
        <v>967</v>
      </c>
      <c r="H589" t="s">
        <v>968</v>
      </c>
      <c r="I589" t="s">
        <v>200</v>
      </c>
      <c r="J589">
        <f t="shared" si="329"/>
        <v>0</v>
      </c>
      <c r="K589">
        <f t="shared" si="321"/>
        <v>0</v>
      </c>
      <c r="L589">
        <f t="shared" si="322"/>
        <v>0</v>
      </c>
      <c r="M589">
        <f t="shared" si="323"/>
        <v>0</v>
      </c>
      <c r="N589">
        <f t="shared" si="324"/>
        <v>205360</v>
      </c>
      <c r="O589">
        <f t="shared" si="325"/>
        <v>1</v>
      </c>
      <c r="P589">
        <f t="shared" si="326"/>
        <v>0</v>
      </c>
      <c r="Q589">
        <f t="shared" si="327"/>
        <v>0</v>
      </c>
      <c r="R589">
        <f t="shared" si="330"/>
        <v>0</v>
      </c>
      <c r="S589">
        <f t="shared" si="331"/>
        <v>0</v>
      </c>
      <c r="T589">
        <f t="shared" si="332"/>
        <v>0</v>
      </c>
      <c r="U589">
        <f t="shared" si="333"/>
        <v>205360</v>
      </c>
      <c r="V589">
        <f t="shared" si="334"/>
        <v>0</v>
      </c>
      <c r="W589">
        <f t="shared" si="335"/>
        <v>0</v>
      </c>
      <c r="X589">
        <f t="shared" si="336"/>
        <v>0</v>
      </c>
      <c r="Y589">
        <f t="shared" si="337"/>
        <v>0</v>
      </c>
      <c r="Z589">
        <f t="shared" si="338"/>
        <v>0</v>
      </c>
      <c r="AA589">
        <f t="shared" si="339"/>
        <v>0</v>
      </c>
      <c r="AB589">
        <f t="shared" si="340"/>
        <v>0</v>
      </c>
      <c r="AC589">
        <f t="shared" si="341"/>
        <v>0</v>
      </c>
      <c r="AD589">
        <f t="shared" si="342"/>
        <v>0</v>
      </c>
      <c r="AE589">
        <f t="shared" si="363"/>
        <v>0</v>
      </c>
      <c r="AF589">
        <f t="shared" si="343"/>
        <v>0</v>
      </c>
      <c r="AG589">
        <f t="shared" si="344"/>
        <v>0</v>
      </c>
      <c r="AH589">
        <f t="shared" si="345"/>
        <v>0</v>
      </c>
      <c r="AI589">
        <f t="shared" si="346"/>
        <v>0</v>
      </c>
      <c r="AJ589">
        <f t="shared" si="347"/>
        <v>0</v>
      </c>
      <c r="AK589">
        <f t="shared" si="348"/>
        <v>0</v>
      </c>
      <c r="AL589">
        <f t="shared" si="349"/>
        <v>0</v>
      </c>
      <c r="AM589">
        <f t="shared" si="350"/>
        <v>0</v>
      </c>
      <c r="AN589">
        <f t="shared" si="351"/>
        <v>0</v>
      </c>
      <c r="AO589">
        <f t="shared" si="352"/>
        <v>0</v>
      </c>
      <c r="AP589">
        <f t="shared" si="353"/>
        <v>0</v>
      </c>
      <c r="AQ589">
        <f t="shared" si="354"/>
        <v>0</v>
      </c>
      <c r="AR589">
        <f t="shared" si="355"/>
        <v>0</v>
      </c>
      <c r="AS589">
        <f t="shared" si="356"/>
        <v>0</v>
      </c>
      <c r="AT589">
        <f t="shared" si="357"/>
        <v>0</v>
      </c>
      <c r="AU589">
        <f t="shared" si="358"/>
        <v>0</v>
      </c>
      <c r="AV589">
        <f t="shared" si="359"/>
        <v>0</v>
      </c>
      <c r="AW589">
        <f t="shared" si="360"/>
        <v>0</v>
      </c>
      <c r="AX589">
        <f t="shared" si="361"/>
        <v>0</v>
      </c>
      <c r="AY589">
        <f t="shared" si="362"/>
        <v>0</v>
      </c>
    </row>
    <row r="590" spans="2:51">
      <c r="B590" s="1" t="s">
        <v>612</v>
      </c>
      <c r="C590" s="3">
        <v>249290</v>
      </c>
      <c r="D590" s="3">
        <v>249290</v>
      </c>
      <c r="E590" s="1" t="s">
        <v>470</v>
      </c>
      <c r="F590" s="1">
        <v>2</v>
      </c>
      <c r="G590" s="21" t="s">
        <v>998</v>
      </c>
      <c r="H590" s="21" t="s">
        <v>999</v>
      </c>
      <c r="I590" s="21" t="s">
        <v>794</v>
      </c>
      <c r="J590">
        <f t="shared" si="329"/>
        <v>249290</v>
      </c>
      <c r="K590">
        <f t="shared" si="321"/>
        <v>1</v>
      </c>
      <c r="L590">
        <f t="shared" si="322"/>
        <v>0</v>
      </c>
      <c r="M590">
        <f t="shared" si="323"/>
        <v>0</v>
      </c>
      <c r="N590">
        <f t="shared" si="324"/>
        <v>0</v>
      </c>
      <c r="O590">
        <f t="shared" si="325"/>
        <v>0</v>
      </c>
      <c r="P590">
        <f t="shared" si="326"/>
        <v>0</v>
      </c>
      <c r="Q590">
        <f t="shared" si="327"/>
        <v>0</v>
      </c>
      <c r="R590">
        <f t="shared" si="330"/>
        <v>0</v>
      </c>
      <c r="S590">
        <f t="shared" si="331"/>
        <v>0</v>
      </c>
      <c r="T590">
        <f t="shared" si="332"/>
        <v>0</v>
      </c>
      <c r="U590">
        <f t="shared" si="333"/>
        <v>0</v>
      </c>
      <c r="V590">
        <f t="shared" si="334"/>
        <v>0</v>
      </c>
      <c r="W590">
        <f t="shared" si="335"/>
        <v>0</v>
      </c>
      <c r="X590">
        <f t="shared" si="336"/>
        <v>0</v>
      </c>
      <c r="Y590">
        <f t="shared" si="337"/>
        <v>0</v>
      </c>
      <c r="Z590">
        <f t="shared" si="338"/>
        <v>0</v>
      </c>
      <c r="AA590">
        <f t="shared" si="339"/>
        <v>0</v>
      </c>
      <c r="AB590">
        <f t="shared" si="340"/>
        <v>0</v>
      </c>
      <c r="AC590">
        <f t="shared" si="341"/>
        <v>0</v>
      </c>
      <c r="AD590">
        <f t="shared" si="342"/>
        <v>0</v>
      </c>
      <c r="AE590">
        <f t="shared" si="363"/>
        <v>0</v>
      </c>
      <c r="AF590">
        <f t="shared" si="343"/>
        <v>0</v>
      </c>
      <c r="AG590">
        <f t="shared" si="344"/>
        <v>0</v>
      </c>
      <c r="AH590">
        <f t="shared" si="345"/>
        <v>0</v>
      </c>
      <c r="AI590">
        <f t="shared" si="346"/>
        <v>0</v>
      </c>
      <c r="AJ590">
        <f t="shared" si="347"/>
        <v>0</v>
      </c>
      <c r="AK590">
        <f t="shared" si="348"/>
        <v>0</v>
      </c>
      <c r="AL590">
        <f t="shared" si="349"/>
        <v>0</v>
      </c>
      <c r="AM590">
        <f t="shared" si="350"/>
        <v>249290</v>
      </c>
      <c r="AN590">
        <f t="shared" si="351"/>
        <v>0</v>
      </c>
      <c r="AO590">
        <f t="shared" si="352"/>
        <v>0</v>
      </c>
      <c r="AP590">
        <f t="shared" si="353"/>
        <v>0</v>
      </c>
      <c r="AQ590">
        <f t="shared" si="354"/>
        <v>0</v>
      </c>
      <c r="AR590">
        <f t="shared" si="355"/>
        <v>0</v>
      </c>
      <c r="AS590">
        <f t="shared" si="356"/>
        <v>0</v>
      </c>
      <c r="AT590">
        <f t="shared" si="357"/>
        <v>0</v>
      </c>
      <c r="AU590">
        <f t="shared" si="358"/>
        <v>0</v>
      </c>
      <c r="AV590">
        <f t="shared" si="359"/>
        <v>0</v>
      </c>
      <c r="AW590">
        <f t="shared" si="360"/>
        <v>0</v>
      </c>
      <c r="AX590">
        <f t="shared" si="361"/>
        <v>0</v>
      </c>
      <c r="AY590">
        <f t="shared" si="362"/>
        <v>0</v>
      </c>
    </row>
    <row r="591" spans="2:51">
      <c r="B591" s="1" t="s">
        <v>613</v>
      </c>
      <c r="C591" s="3">
        <v>123648</v>
      </c>
      <c r="D591" s="3">
        <v>123648</v>
      </c>
      <c r="E591" s="1" t="s">
        <v>470</v>
      </c>
      <c r="F591" s="1">
        <v>3</v>
      </c>
      <c r="G591" t="s">
        <v>993</v>
      </c>
      <c r="H591" t="s">
        <v>1017</v>
      </c>
      <c r="I591" t="s">
        <v>780</v>
      </c>
      <c r="J591">
        <f t="shared" si="329"/>
        <v>0</v>
      </c>
      <c r="K591">
        <f t="shared" si="321"/>
        <v>0</v>
      </c>
      <c r="L591">
        <f t="shared" si="322"/>
        <v>123648</v>
      </c>
      <c r="M591">
        <f t="shared" si="323"/>
        <v>1</v>
      </c>
      <c r="N591">
        <f t="shared" si="324"/>
        <v>0</v>
      </c>
      <c r="O591">
        <f t="shared" si="325"/>
        <v>0</v>
      </c>
      <c r="P591">
        <f t="shared" si="326"/>
        <v>0</v>
      </c>
      <c r="Q591">
        <f t="shared" si="327"/>
        <v>0</v>
      </c>
      <c r="R591">
        <f t="shared" si="330"/>
        <v>0</v>
      </c>
      <c r="S591">
        <f t="shared" si="331"/>
        <v>0</v>
      </c>
      <c r="T591">
        <f t="shared" si="332"/>
        <v>0</v>
      </c>
      <c r="U591">
        <f t="shared" si="333"/>
        <v>0</v>
      </c>
      <c r="V591">
        <f t="shared" si="334"/>
        <v>0</v>
      </c>
      <c r="W591">
        <f t="shared" si="335"/>
        <v>0</v>
      </c>
      <c r="X591">
        <f t="shared" si="336"/>
        <v>0</v>
      </c>
      <c r="Y591">
        <f t="shared" si="337"/>
        <v>0</v>
      </c>
      <c r="Z591">
        <f t="shared" si="338"/>
        <v>0</v>
      </c>
      <c r="AA591">
        <f t="shared" si="339"/>
        <v>0</v>
      </c>
      <c r="AB591">
        <f t="shared" si="340"/>
        <v>0</v>
      </c>
      <c r="AC591">
        <f t="shared" si="341"/>
        <v>0</v>
      </c>
      <c r="AD591">
        <f t="shared" si="342"/>
        <v>0</v>
      </c>
      <c r="AE591">
        <f t="shared" si="363"/>
        <v>0</v>
      </c>
      <c r="AF591">
        <f t="shared" si="343"/>
        <v>0</v>
      </c>
      <c r="AG591">
        <f t="shared" si="344"/>
        <v>123648</v>
      </c>
      <c r="AH591">
        <f t="shared" si="345"/>
        <v>0</v>
      </c>
      <c r="AI591">
        <f t="shared" si="346"/>
        <v>0</v>
      </c>
      <c r="AJ591">
        <f t="shared" si="347"/>
        <v>0</v>
      </c>
      <c r="AK591">
        <f t="shared" si="348"/>
        <v>0</v>
      </c>
      <c r="AL591">
        <f t="shared" si="349"/>
        <v>0</v>
      </c>
      <c r="AM591">
        <f t="shared" si="350"/>
        <v>0</v>
      </c>
      <c r="AN591">
        <f t="shared" si="351"/>
        <v>0</v>
      </c>
      <c r="AO591">
        <f t="shared" si="352"/>
        <v>0</v>
      </c>
      <c r="AP591">
        <f t="shared" si="353"/>
        <v>0</v>
      </c>
      <c r="AQ591">
        <f t="shared" si="354"/>
        <v>0</v>
      </c>
      <c r="AR591">
        <f t="shared" si="355"/>
        <v>0</v>
      </c>
      <c r="AS591">
        <f t="shared" si="356"/>
        <v>0</v>
      </c>
      <c r="AT591">
        <f t="shared" si="357"/>
        <v>0</v>
      </c>
      <c r="AU591">
        <f t="shared" si="358"/>
        <v>0</v>
      </c>
      <c r="AV591">
        <f t="shared" si="359"/>
        <v>0</v>
      </c>
      <c r="AW591">
        <f t="shared" si="360"/>
        <v>0</v>
      </c>
      <c r="AX591">
        <f t="shared" si="361"/>
        <v>0</v>
      </c>
      <c r="AY591">
        <f t="shared" si="362"/>
        <v>0</v>
      </c>
    </row>
    <row r="592" spans="2:51" ht="30">
      <c r="B592" s="1" t="s">
        <v>614</v>
      </c>
      <c r="C592" s="3">
        <v>90940</v>
      </c>
      <c r="D592" s="3">
        <v>90940</v>
      </c>
      <c r="E592" s="1" t="s">
        <v>470</v>
      </c>
      <c r="F592" s="1">
        <v>3</v>
      </c>
      <c r="G592" s="5" t="s">
        <v>1004</v>
      </c>
      <c r="H592" s="6" t="s">
        <v>1005</v>
      </c>
      <c r="I592" s="6" t="s">
        <v>177</v>
      </c>
      <c r="J592">
        <f t="shared" si="329"/>
        <v>0</v>
      </c>
      <c r="K592">
        <f t="shared" si="321"/>
        <v>0</v>
      </c>
      <c r="L592">
        <f t="shared" si="322"/>
        <v>0</v>
      </c>
      <c r="M592">
        <f t="shared" si="323"/>
        <v>0</v>
      </c>
      <c r="N592">
        <f t="shared" si="324"/>
        <v>0</v>
      </c>
      <c r="O592">
        <f t="shared" si="325"/>
        <v>0</v>
      </c>
      <c r="P592">
        <f t="shared" si="326"/>
        <v>90940</v>
      </c>
      <c r="Q592">
        <f t="shared" si="327"/>
        <v>1</v>
      </c>
      <c r="R592">
        <f t="shared" si="330"/>
        <v>0</v>
      </c>
      <c r="S592">
        <f t="shared" si="331"/>
        <v>0</v>
      </c>
      <c r="T592">
        <f t="shared" si="332"/>
        <v>0</v>
      </c>
      <c r="U592">
        <f t="shared" si="333"/>
        <v>0</v>
      </c>
      <c r="V592">
        <f t="shared" si="334"/>
        <v>0</v>
      </c>
      <c r="W592">
        <f t="shared" si="335"/>
        <v>0</v>
      </c>
      <c r="X592">
        <f t="shared" si="336"/>
        <v>0</v>
      </c>
      <c r="Y592">
        <f t="shared" si="337"/>
        <v>0</v>
      </c>
      <c r="Z592">
        <f t="shared" si="338"/>
        <v>0</v>
      </c>
      <c r="AA592">
        <f t="shared" si="339"/>
        <v>0</v>
      </c>
      <c r="AB592">
        <f t="shared" si="340"/>
        <v>0</v>
      </c>
      <c r="AC592">
        <f t="shared" si="341"/>
        <v>0</v>
      </c>
      <c r="AD592">
        <f t="shared" si="342"/>
        <v>0</v>
      </c>
      <c r="AE592">
        <f t="shared" si="363"/>
        <v>0</v>
      </c>
      <c r="AF592">
        <f t="shared" si="343"/>
        <v>0</v>
      </c>
      <c r="AG592">
        <f t="shared" si="344"/>
        <v>0</v>
      </c>
      <c r="AH592">
        <f t="shared" si="345"/>
        <v>0</v>
      </c>
      <c r="AI592">
        <f t="shared" si="346"/>
        <v>0</v>
      </c>
      <c r="AJ592">
        <f t="shared" si="347"/>
        <v>0</v>
      </c>
      <c r="AK592">
        <f t="shared" si="348"/>
        <v>0</v>
      </c>
      <c r="AL592">
        <f t="shared" si="349"/>
        <v>0</v>
      </c>
      <c r="AM592">
        <f t="shared" si="350"/>
        <v>0</v>
      </c>
      <c r="AN592">
        <f t="shared" si="351"/>
        <v>0</v>
      </c>
      <c r="AO592">
        <f t="shared" si="352"/>
        <v>0</v>
      </c>
      <c r="AP592">
        <f t="shared" si="353"/>
        <v>90940</v>
      </c>
      <c r="AQ592">
        <f t="shared" si="354"/>
        <v>0</v>
      </c>
      <c r="AR592">
        <f t="shared" si="355"/>
        <v>0</v>
      </c>
      <c r="AS592">
        <f t="shared" si="356"/>
        <v>0</v>
      </c>
      <c r="AT592">
        <f t="shared" si="357"/>
        <v>0</v>
      </c>
      <c r="AU592">
        <f t="shared" si="358"/>
        <v>0</v>
      </c>
      <c r="AV592">
        <f t="shared" si="359"/>
        <v>0</v>
      </c>
      <c r="AW592">
        <f t="shared" si="360"/>
        <v>0</v>
      </c>
      <c r="AX592">
        <f t="shared" si="361"/>
        <v>0</v>
      </c>
      <c r="AY592">
        <f t="shared" si="362"/>
        <v>0</v>
      </c>
    </row>
    <row r="593" spans="2:51">
      <c r="B593" s="1" t="s">
        <v>475</v>
      </c>
      <c r="C593" s="3">
        <v>160000</v>
      </c>
      <c r="D593" s="3">
        <v>160000</v>
      </c>
      <c r="E593" s="1" t="s">
        <v>470</v>
      </c>
      <c r="F593" s="1">
        <v>3</v>
      </c>
      <c r="G593" t="s">
        <v>787</v>
      </c>
      <c r="H593" t="s">
        <v>788</v>
      </c>
      <c r="I593" t="s">
        <v>780</v>
      </c>
      <c r="J593">
        <f t="shared" si="329"/>
        <v>0</v>
      </c>
      <c r="K593">
        <f t="shared" si="321"/>
        <v>0</v>
      </c>
      <c r="L593">
        <f t="shared" si="322"/>
        <v>160000</v>
      </c>
      <c r="M593">
        <f t="shared" si="323"/>
        <v>1</v>
      </c>
      <c r="N593">
        <f t="shared" si="324"/>
        <v>0</v>
      </c>
      <c r="O593">
        <f t="shared" si="325"/>
        <v>0</v>
      </c>
      <c r="P593">
        <f t="shared" si="326"/>
        <v>0</v>
      </c>
      <c r="Q593">
        <f t="shared" si="327"/>
        <v>0</v>
      </c>
      <c r="R593">
        <f t="shared" si="330"/>
        <v>0</v>
      </c>
      <c r="S593">
        <f t="shared" si="331"/>
        <v>0</v>
      </c>
      <c r="T593">
        <f t="shared" si="332"/>
        <v>0</v>
      </c>
      <c r="U593">
        <f t="shared" si="333"/>
        <v>0</v>
      </c>
      <c r="V593">
        <f t="shared" si="334"/>
        <v>160000</v>
      </c>
      <c r="W593">
        <f t="shared" si="335"/>
        <v>0</v>
      </c>
      <c r="X593">
        <f t="shared" si="336"/>
        <v>0</v>
      </c>
      <c r="Y593">
        <f t="shared" si="337"/>
        <v>0</v>
      </c>
      <c r="Z593">
        <f t="shared" si="338"/>
        <v>0</v>
      </c>
      <c r="AA593">
        <f t="shared" si="339"/>
        <v>0</v>
      </c>
      <c r="AB593">
        <f t="shared" si="340"/>
        <v>0</v>
      </c>
      <c r="AC593">
        <f t="shared" si="341"/>
        <v>0</v>
      </c>
      <c r="AD593">
        <f t="shared" si="342"/>
        <v>0</v>
      </c>
      <c r="AE593">
        <f t="shared" si="363"/>
        <v>0</v>
      </c>
      <c r="AF593">
        <f t="shared" si="343"/>
        <v>0</v>
      </c>
      <c r="AG593">
        <f t="shared" si="344"/>
        <v>0</v>
      </c>
      <c r="AH593">
        <f t="shared" si="345"/>
        <v>0</v>
      </c>
      <c r="AI593">
        <f t="shared" si="346"/>
        <v>0</v>
      </c>
      <c r="AJ593">
        <f t="shared" si="347"/>
        <v>0</v>
      </c>
      <c r="AK593">
        <f t="shared" si="348"/>
        <v>0</v>
      </c>
      <c r="AL593">
        <f t="shared" si="349"/>
        <v>0</v>
      </c>
      <c r="AM593">
        <f t="shared" si="350"/>
        <v>0</v>
      </c>
      <c r="AN593">
        <f t="shared" si="351"/>
        <v>0</v>
      </c>
      <c r="AO593">
        <f t="shared" si="352"/>
        <v>0</v>
      </c>
      <c r="AP593">
        <f t="shared" si="353"/>
        <v>0</v>
      </c>
      <c r="AQ593">
        <f t="shared" si="354"/>
        <v>0</v>
      </c>
      <c r="AR593">
        <f t="shared" si="355"/>
        <v>0</v>
      </c>
      <c r="AS593">
        <f t="shared" si="356"/>
        <v>0</v>
      </c>
      <c r="AT593">
        <f t="shared" si="357"/>
        <v>0</v>
      </c>
      <c r="AU593">
        <f t="shared" si="358"/>
        <v>0</v>
      </c>
      <c r="AV593">
        <f t="shared" si="359"/>
        <v>0</v>
      </c>
      <c r="AW593">
        <f t="shared" si="360"/>
        <v>0</v>
      </c>
      <c r="AX593">
        <f t="shared" si="361"/>
        <v>0</v>
      </c>
      <c r="AY593">
        <f t="shared" si="362"/>
        <v>0</v>
      </c>
    </row>
    <row r="594" spans="2:51">
      <c r="B594" s="1" t="s">
        <v>615</v>
      </c>
      <c r="C594" s="3">
        <v>20000</v>
      </c>
      <c r="D594" s="3">
        <v>20000</v>
      </c>
      <c r="E594" s="1" t="s">
        <v>470</v>
      </c>
      <c r="F594" s="1">
        <v>3</v>
      </c>
      <c r="G594" t="s">
        <v>979</v>
      </c>
      <c r="H594" t="s">
        <v>980</v>
      </c>
      <c r="I594" t="s">
        <v>780</v>
      </c>
      <c r="J594">
        <f t="shared" si="329"/>
        <v>0</v>
      </c>
      <c r="K594">
        <f t="shared" si="321"/>
        <v>0</v>
      </c>
      <c r="L594">
        <f t="shared" si="322"/>
        <v>20000</v>
      </c>
      <c r="M594">
        <f t="shared" si="323"/>
        <v>1</v>
      </c>
      <c r="N594">
        <f t="shared" si="324"/>
        <v>0</v>
      </c>
      <c r="O594">
        <f t="shared" si="325"/>
        <v>0</v>
      </c>
      <c r="P594">
        <f t="shared" si="326"/>
        <v>0</v>
      </c>
      <c r="Q594">
        <f t="shared" si="327"/>
        <v>0</v>
      </c>
      <c r="R594">
        <f t="shared" si="330"/>
        <v>0</v>
      </c>
      <c r="S594">
        <f t="shared" si="331"/>
        <v>0</v>
      </c>
      <c r="T594">
        <f t="shared" si="332"/>
        <v>0</v>
      </c>
      <c r="U594">
        <f t="shared" si="333"/>
        <v>0</v>
      </c>
      <c r="V594">
        <f t="shared" si="334"/>
        <v>0</v>
      </c>
      <c r="W594">
        <f t="shared" si="335"/>
        <v>0</v>
      </c>
      <c r="X594">
        <f t="shared" si="336"/>
        <v>0</v>
      </c>
      <c r="Y594">
        <f t="shared" si="337"/>
        <v>20000</v>
      </c>
      <c r="Z594">
        <f t="shared" si="338"/>
        <v>0</v>
      </c>
      <c r="AA594">
        <f t="shared" si="339"/>
        <v>0</v>
      </c>
      <c r="AB594">
        <f t="shared" si="340"/>
        <v>0</v>
      </c>
      <c r="AC594">
        <f t="shared" si="341"/>
        <v>0</v>
      </c>
      <c r="AD594">
        <f t="shared" si="342"/>
        <v>0</v>
      </c>
      <c r="AE594">
        <f t="shared" si="363"/>
        <v>0</v>
      </c>
      <c r="AF594">
        <f t="shared" si="343"/>
        <v>0</v>
      </c>
      <c r="AG594">
        <f t="shared" si="344"/>
        <v>0</v>
      </c>
      <c r="AH594">
        <f t="shared" si="345"/>
        <v>0</v>
      </c>
      <c r="AI594">
        <f t="shared" si="346"/>
        <v>0</v>
      </c>
      <c r="AJ594">
        <f t="shared" si="347"/>
        <v>0</v>
      </c>
      <c r="AK594">
        <f t="shared" si="348"/>
        <v>0</v>
      </c>
      <c r="AL594">
        <f t="shared" si="349"/>
        <v>0</v>
      </c>
      <c r="AM594">
        <f t="shared" si="350"/>
        <v>0</v>
      </c>
      <c r="AN594">
        <f t="shared" si="351"/>
        <v>0</v>
      </c>
      <c r="AO594">
        <f t="shared" si="352"/>
        <v>0</v>
      </c>
      <c r="AP594">
        <f t="shared" si="353"/>
        <v>0</v>
      </c>
      <c r="AQ594">
        <f t="shared" si="354"/>
        <v>0</v>
      </c>
      <c r="AR594">
        <f t="shared" si="355"/>
        <v>0</v>
      </c>
      <c r="AS594">
        <f t="shared" si="356"/>
        <v>0</v>
      </c>
      <c r="AT594">
        <f t="shared" si="357"/>
        <v>0</v>
      </c>
      <c r="AU594">
        <f t="shared" si="358"/>
        <v>0</v>
      </c>
      <c r="AV594">
        <f t="shared" si="359"/>
        <v>0</v>
      </c>
      <c r="AW594">
        <f t="shared" si="360"/>
        <v>0</v>
      </c>
      <c r="AX594">
        <f t="shared" si="361"/>
        <v>0</v>
      </c>
      <c r="AY594">
        <f t="shared" si="362"/>
        <v>0</v>
      </c>
    </row>
    <row r="595" spans="2:51">
      <c r="B595" s="1" t="s">
        <v>616</v>
      </c>
      <c r="C595" s="3">
        <v>49850</v>
      </c>
      <c r="D595" s="3">
        <v>49850</v>
      </c>
      <c r="E595" s="1" t="s">
        <v>470</v>
      </c>
      <c r="F595" s="1">
        <v>3</v>
      </c>
      <c r="G595" t="s">
        <v>993</v>
      </c>
      <c r="H595" t="s">
        <v>1017</v>
      </c>
      <c r="I595" t="s">
        <v>780</v>
      </c>
      <c r="J595">
        <f t="shared" si="329"/>
        <v>0</v>
      </c>
      <c r="K595">
        <f t="shared" si="321"/>
        <v>0</v>
      </c>
      <c r="L595">
        <f t="shared" si="322"/>
        <v>49850</v>
      </c>
      <c r="M595">
        <f t="shared" si="323"/>
        <v>1</v>
      </c>
      <c r="N595">
        <f t="shared" si="324"/>
        <v>0</v>
      </c>
      <c r="O595">
        <f t="shared" si="325"/>
        <v>0</v>
      </c>
      <c r="P595">
        <f t="shared" si="326"/>
        <v>0</v>
      </c>
      <c r="Q595">
        <f t="shared" si="327"/>
        <v>0</v>
      </c>
      <c r="R595">
        <f t="shared" si="330"/>
        <v>0</v>
      </c>
      <c r="S595">
        <f t="shared" si="331"/>
        <v>0</v>
      </c>
      <c r="T595">
        <f t="shared" si="332"/>
        <v>0</v>
      </c>
      <c r="U595">
        <f t="shared" si="333"/>
        <v>0</v>
      </c>
      <c r="V595">
        <f t="shared" si="334"/>
        <v>0</v>
      </c>
      <c r="W595">
        <f t="shared" si="335"/>
        <v>0</v>
      </c>
      <c r="X595">
        <f t="shared" si="336"/>
        <v>0</v>
      </c>
      <c r="Y595">
        <f t="shared" si="337"/>
        <v>0</v>
      </c>
      <c r="Z595">
        <f t="shared" si="338"/>
        <v>0</v>
      </c>
      <c r="AA595">
        <f t="shared" si="339"/>
        <v>0</v>
      </c>
      <c r="AB595">
        <f t="shared" si="340"/>
        <v>0</v>
      </c>
      <c r="AC595">
        <f t="shared" si="341"/>
        <v>0</v>
      </c>
      <c r="AD595">
        <f t="shared" si="342"/>
        <v>0</v>
      </c>
      <c r="AE595">
        <f t="shared" si="363"/>
        <v>0</v>
      </c>
      <c r="AF595">
        <f t="shared" si="343"/>
        <v>0</v>
      </c>
      <c r="AG595">
        <f t="shared" si="344"/>
        <v>49850</v>
      </c>
      <c r="AH595">
        <f t="shared" si="345"/>
        <v>0</v>
      </c>
      <c r="AI595">
        <f t="shared" si="346"/>
        <v>0</v>
      </c>
      <c r="AJ595">
        <f t="shared" si="347"/>
        <v>0</v>
      </c>
      <c r="AK595">
        <f t="shared" si="348"/>
        <v>0</v>
      </c>
      <c r="AL595">
        <f t="shared" si="349"/>
        <v>0</v>
      </c>
      <c r="AM595">
        <f t="shared" si="350"/>
        <v>0</v>
      </c>
      <c r="AN595">
        <f t="shared" si="351"/>
        <v>0</v>
      </c>
      <c r="AO595">
        <f t="shared" si="352"/>
        <v>0</v>
      </c>
      <c r="AP595">
        <f t="shared" si="353"/>
        <v>0</v>
      </c>
      <c r="AQ595">
        <f t="shared" si="354"/>
        <v>0</v>
      </c>
      <c r="AR595">
        <f t="shared" si="355"/>
        <v>0</v>
      </c>
      <c r="AS595">
        <f t="shared" si="356"/>
        <v>0</v>
      </c>
      <c r="AT595">
        <f t="shared" si="357"/>
        <v>0</v>
      </c>
      <c r="AU595">
        <f t="shared" si="358"/>
        <v>0</v>
      </c>
      <c r="AV595">
        <f t="shared" si="359"/>
        <v>0</v>
      </c>
      <c r="AW595">
        <f t="shared" si="360"/>
        <v>0</v>
      </c>
      <c r="AX595">
        <f t="shared" si="361"/>
        <v>0</v>
      </c>
      <c r="AY595">
        <f t="shared" si="362"/>
        <v>0</v>
      </c>
    </row>
    <row r="596" spans="2:51">
      <c r="B596" s="1" t="s">
        <v>617</v>
      </c>
      <c r="C596" s="3">
        <v>38000</v>
      </c>
      <c r="D596" s="3">
        <v>38000</v>
      </c>
      <c r="E596" s="1" t="s">
        <v>470</v>
      </c>
      <c r="F596" s="1">
        <v>3</v>
      </c>
      <c r="G596" s="5" t="s">
        <v>1014</v>
      </c>
      <c r="H596" s="6" t="s">
        <v>1015</v>
      </c>
      <c r="I596" s="6" t="s">
        <v>780</v>
      </c>
      <c r="J596">
        <f t="shared" si="329"/>
        <v>0</v>
      </c>
      <c r="K596">
        <f t="shared" si="321"/>
        <v>0</v>
      </c>
      <c r="L596">
        <f t="shared" si="322"/>
        <v>38000</v>
      </c>
      <c r="M596">
        <f t="shared" si="323"/>
        <v>1</v>
      </c>
      <c r="N596">
        <f t="shared" si="324"/>
        <v>0</v>
      </c>
      <c r="O596">
        <f t="shared" si="325"/>
        <v>0</v>
      </c>
      <c r="P596">
        <f t="shared" si="326"/>
        <v>0</v>
      </c>
      <c r="Q596">
        <f t="shared" si="327"/>
        <v>0</v>
      </c>
      <c r="R596">
        <f t="shared" si="330"/>
        <v>0</v>
      </c>
      <c r="S596">
        <f t="shared" si="331"/>
        <v>0</v>
      </c>
      <c r="T596">
        <f t="shared" si="332"/>
        <v>0</v>
      </c>
      <c r="U596">
        <f t="shared" si="333"/>
        <v>0</v>
      </c>
      <c r="V596">
        <f t="shared" si="334"/>
        <v>0</v>
      </c>
      <c r="W596">
        <f t="shared" si="335"/>
        <v>0</v>
      </c>
      <c r="X596">
        <f t="shared" si="336"/>
        <v>0</v>
      </c>
      <c r="Y596">
        <f t="shared" si="337"/>
        <v>0</v>
      </c>
      <c r="Z596">
        <f t="shared" si="338"/>
        <v>0</v>
      </c>
      <c r="AA596">
        <f t="shared" si="339"/>
        <v>0</v>
      </c>
      <c r="AB596">
        <f t="shared" si="340"/>
        <v>0</v>
      </c>
      <c r="AC596">
        <f t="shared" si="341"/>
        <v>0</v>
      </c>
      <c r="AD596">
        <f t="shared" si="342"/>
        <v>0</v>
      </c>
      <c r="AE596">
        <f t="shared" si="363"/>
        <v>0</v>
      </c>
      <c r="AF596">
        <f t="shared" si="343"/>
        <v>0</v>
      </c>
      <c r="AG596">
        <f t="shared" si="344"/>
        <v>0</v>
      </c>
      <c r="AH596">
        <f t="shared" si="345"/>
        <v>0</v>
      </c>
      <c r="AI596">
        <f t="shared" si="346"/>
        <v>0</v>
      </c>
      <c r="AJ596">
        <f t="shared" si="347"/>
        <v>0</v>
      </c>
      <c r="AK596">
        <f t="shared" si="348"/>
        <v>0</v>
      </c>
      <c r="AL596">
        <f t="shared" si="349"/>
        <v>0</v>
      </c>
      <c r="AM596">
        <f t="shared" si="350"/>
        <v>0</v>
      </c>
      <c r="AN596">
        <f t="shared" si="351"/>
        <v>0</v>
      </c>
      <c r="AO596">
        <f t="shared" si="352"/>
        <v>0</v>
      </c>
      <c r="AP596">
        <f t="shared" si="353"/>
        <v>0</v>
      </c>
      <c r="AQ596">
        <f t="shared" si="354"/>
        <v>0</v>
      </c>
      <c r="AR596">
        <f t="shared" si="355"/>
        <v>0</v>
      </c>
      <c r="AS596">
        <f t="shared" si="356"/>
        <v>0</v>
      </c>
      <c r="AT596">
        <f t="shared" si="357"/>
        <v>0</v>
      </c>
      <c r="AU596">
        <f t="shared" si="358"/>
        <v>0</v>
      </c>
      <c r="AV596">
        <f t="shared" si="359"/>
        <v>38000</v>
      </c>
      <c r="AW596">
        <f t="shared" si="360"/>
        <v>0</v>
      </c>
      <c r="AX596">
        <f t="shared" si="361"/>
        <v>0</v>
      </c>
      <c r="AY596">
        <f t="shared" si="362"/>
        <v>0</v>
      </c>
    </row>
    <row r="597" spans="2:51">
      <c r="B597" s="1" t="s">
        <v>480</v>
      </c>
      <c r="C597" s="3">
        <v>500000</v>
      </c>
      <c r="D597" s="3">
        <v>500000</v>
      </c>
      <c r="E597" s="1" t="s">
        <v>470</v>
      </c>
      <c r="F597" s="1">
        <v>3</v>
      </c>
      <c r="G597" t="s">
        <v>789</v>
      </c>
      <c r="H597" s="5" t="s">
        <v>790</v>
      </c>
      <c r="I597" s="5" t="s">
        <v>780</v>
      </c>
      <c r="J597">
        <f t="shared" si="329"/>
        <v>0</v>
      </c>
      <c r="K597">
        <f t="shared" si="321"/>
        <v>0</v>
      </c>
      <c r="L597">
        <f t="shared" si="322"/>
        <v>500000</v>
      </c>
      <c r="M597">
        <f t="shared" si="323"/>
        <v>1</v>
      </c>
      <c r="N597">
        <f t="shared" si="324"/>
        <v>0</v>
      </c>
      <c r="O597">
        <f t="shared" si="325"/>
        <v>0</v>
      </c>
      <c r="P597">
        <f t="shared" si="326"/>
        <v>0</v>
      </c>
      <c r="Q597">
        <f t="shared" si="327"/>
        <v>0</v>
      </c>
      <c r="R597">
        <f t="shared" si="330"/>
        <v>0</v>
      </c>
      <c r="S597">
        <f t="shared" si="331"/>
        <v>0</v>
      </c>
      <c r="T597">
        <f t="shared" si="332"/>
        <v>0</v>
      </c>
      <c r="U597">
        <f t="shared" si="333"/>
        <v>0</v>
      </c>
      <c r="V597">
        <f t="shared" si="334"/>
        <v>0</v>
      </c>
      <c r="W597">
        <f t="shared" si="335"/>
        <v>0</v>
      </c>
      <c r="X597">
        <f t="shared" si="336"/>
        <v>0</v>
      </c>
      <c r="Y597">
        <f t="shared" si="337"/>
        <v>0</v>
      </c>
      <c r="Z597">
        <f t="shared" si="338"/>
        <v>0</v>
      </c>
      <c r="AA597">
        <f t="shared" si="339"/>
        <v>0</v>
      </c>
      <c r="AB597">
        <f t="shared" si="340"/>
        <v>0</v>
      </c>
      <c r="AC597">
        <f t="shared" si="341"/>
        <v>0</v>
      </c>
      <c r="AD597">
        <f t="shared" si="342"/>
        <v>0</v>
      </c>
      <c r="AE597">
        <f t="shared" si="363"/>
        <v>500000</v>
      </c>
      <c r="AF597">
        <f t="shared" si="343"/>
        <v>0</v>
      </c>
      <c r="AG597">
        <f t="shared" si="344"/>
        <v>0</v>
      </c>
      <c r="AH597">
        <f t="shared" si="345"/>
        <v>0</v>
      </c>
      <c r="AI597">
        <f t="shared" si="346"/>
        <v>0</v>
      </c>
      <c r="AJ597">
        <f t="shared" si="347"/>
        <v>0</v>
      </c>
      <c r="AK597">
        <f t="shared" si="348"/>
        <v>0</v>
      </c>
      <c r="AL597">
        <f t="shared" si="349"/>
        <v>0</v>
      </c>
      <c r="AM597">
        <f t="shared" si="350"/>
        <v>0</v>
      </c>
      <c r="AN597">
        <f t="shared" si="351"/>
        <v>0</v>
      </c>
      <c r="AO597">
        <f t="shared" si="352"/>
        <v>0</v>
      </c>
      <c r="AP597">
        <f t="shared" si="353"/>
        <v>0</v>
      </c>
      <c r="AQ597">
        <f t="shared" si="354"/>
        <v>0</v>
      </c>
      <c r="AR597">
        <f t="shared" si="355"/>
        <v>0</v>
      </c>
      <c r="AS597">
        <f t="shared" si="356"/>
        <v>0</v>
      </c>
      <c r="AT597">
        <f t="shared" si="357"/>
        <v>0</v>
      </c>
      <c r="AU597">
        <f t="shared" si="358"/>
        <v>0</v>
      </c>
      <c r="AV597">
        <f t="shared" si="359"/>
        <v>0</v>
      </c>
      <c r="AW597">
        <f t="shared" si="360"/>
        <v>0</v>
      </c>
      <c r="AX597">
        <f t="shared" si="361"/>
        <v>0</v>
      </c>
      <c r="AY597">
        <f t="shared" si="362"/>
        <v>0</v>
      </c>
    </row>
    <row r="598" spans="2:51">
      <c r="B598" s="1" t="s">
        <v>618</v>
      </c>
      <c r="C598" s="3">
        <v>189265</v>
      </c>
      <c r="D598" s="3">
        <v>189265</v>
      </c>
      <c r="E598" s="1" t="s">
        <v>470</v>
      </c>
      <c r="F598" s="1">
        <v>3</v>
      </c>
      <c r="G598" t="s">
        <v>1097</v>
      </c>
      <c r="H598" t="s">
        <v>1098</v>
      </c>
      <c r="I598" t="s">
        <v>780</v>
      </c>
      <c r="J598">
        <f t="shared" si="329"/>
        <v>0</v>
      </c>
      <c r="K598">
        <f t="shared" si="321"/>
        <v>0</v>
      </c>
      <c r="L598">
        <f t="shared" si="322"/>
        <v>189265</v>
      </c>
      <c r="M598">
        <f t="shared" si="323"/>
        <v>1</v>
      </c>
      <c r="N598">
        <f t="shared" si="324"/>
        <v>0</v>
      </c>
      <c r="O598">
        <f t="shared" si="325"/>
        <v>0</v>
      </c>
      <c r="P598">
        <f t="shared" si="326"/>
        <v>0</v>
      </c>
      <c r="Q598">
        <f t="shared" si="327"/>
        <v>0</v>
      </c>
      <c r="R598">
        <f t="shared" si="330"/>
        <v>0</v>
      </c>
      <c r="S598">
        <f t="shared" si="331"/>
        <v>0</v>
      </c>
      <c r="T598">
        <f t="shared" si="332"/>
        <v>0</v>
      </c>
      <c r="U598">
        <f t="shared" si="333"/>
        <v>0</v>
      </c>
      <c r="V598">
        <f t="shared" si="334"/>
        <v>0</v>
      </c>
      <c r="W598">
        <f t="shared" si="335"/>
        <v>0</v>
      </c>
      <c r="X598">
        <f t="shared" si="336"/>
        <v>0</v>
      </c>
      <c r="Y598">
        <f t="shared" si="337"/>
        <v>0</v>
      </c>
      <c r="Z598">
        <f t="shared" si="338"/>
        <v>0</v>
      </c>
      <c r="AA598">
        <f t="shared" si="339"/>
        <v>0</v>
      </c>
      <c r="AB598">
        <f t="shared" si="340"/>
        <v>0</v>
      </c>
      <c r="AC598">
        <f t="shared" si="341"/>
        <v>0</v>
      </c>
      <c r="AD598">
        <f t="shared" si="342"/>
        <v>0</v>
      </c>
      <c r="AE598">
        <f t="shared" si="363"/>
        <v>0</v>
      </c>
      <c r="AF598">
        <f t="shared" si="343"/>
        <v>0</v>
      </c>
      <c r="AG598">
        <f t="shared" si="344"/>
        <v>0</v>
      </c>
      <c r="AH598">
        <f t="shared" si="345"/>
        <v>0</v>
      </c>
      <c r="AI598">
        <f t="shared" si="346"/>
        <v>0</v>
      </c>
      <c r="AJ598">
        <f t="shared" si="347"/>
        <v>0</v>
      </c>
      <c r="AK598">
        <f t="shared" si="348"/>
        <v>0</v>
      </c>
      <c r="AL598">
        <f t="shared" si="349"/>
        <v>0</v>
      </c>
      <c r="AM598">
        <f t="shared" si="350"/>
        <v>0</v>
      </c>
      <c r="AN598">
        <f t="shared" si="351"/>
        <v>0</v>
      </c>
      <c r="AO598">
        <f t="shared" si="352"/>
        <v>0</v>
      </c>
      <c r="AP598">
        <f t="shared" si="353"/>
        <v>0</v>
      </c>
      <c r="AQ598">
        <f t="shared" si="354"/>
        <v>0</v>
      </c>
      <c r="AR598">
        <f t="shared" si="355"/>
        <v>0</v>
      </c>
      <c r="AS598">
        <f t="shared" si="356"/>
        <v>0</v>
      </c>
      <c r="AT598">
        <f t="shared" si="357"/>
        <v>0</v>
      </c>
      <c r="AU598">
        <f t="shared" si="358"/>
        <v>0</v>
      </c>
      <c r="AV598">
        <f t="shared" si="359"/>
        <v>0</v>
      </c>
      <c r="AW598">
        <f t="shared" si="360"/>
        <v>0</v>
      </c>
      <c r="AX598">
        <f t="shared" si="361"/>
        <v>0</v>
      </c>
      <c r="AY598">
        <f t="shared" si="362"/>
        <v>189265</v>
      </c>
    </row>
    <row r="599" spans="2:51">
      <c r="B599" s="1" t="s">
        <v>619</v>
      </c>
      <c r="C599" s="3">
        <v>500000</v>
      </c>
      <c r="D599" s="3">
        <v>500000</v>
      </c>
      <c r="E599" s="1" t="s">
        <v>470</v>
      </c>
      <c r="F599" s="1">
        <v>3</v>
      </c>
      <c r="G599" t="s">
        <v>984</v>
      </c>
      <c r="H599" t="s">
        <v>1016</v>
      </c>
      <c r="I599" t="s">
        <v>177</v>
      </c>
      <c r="J599">
        <f t="shared" si="329"/>
        <v>0</v>
      </c>
      <c r="K599">
        <f t="shared" ref="K599:K646" si="364">IF(J599&gt;0,1,0)</f>
        <v>0</v>
      </c>
      <c r="L599">
        <f t="shared" ref="L599:L646" si="365">IF(I599="Liberal",C599,0)</f>
        <v>0</v>
      </c>
      <c r="M599">
        <f t="shared" ref="M599:M646" si="366">IF(L599&gt;0,1,0)</f>
        <v>0</v>
      </c>
      <c r="N599">
        <f t="shared" ref="N599:N646" si="367">IF(I599="IND",C599,0)</f>
        <v>0</v>
      </c>
      <c r="O599">
        <f t="shared" ref="O599:O646" si="368">IF(N599&gt;0,1,0)</f>
        <v>0</v>
      </c>
      <c r="P599">
        <f t="shared" ref="P599:P646" si="369">IF(I599="Labor",C599,0)</f>
        <v>500000</v>
      </c>
      <c r="Q599">
        <f t="shared" ref="Q599:Q646" si="370">IF(P599&gt;0,1,0)</f>
        <v>1</v>
      </c>
      <c r="R599">
        <f t="shared" si="330"/>
        <v>0</v>
      </c>
      <c r="S599">
        <f t="shared" si="331"/>
        <v>0</v>
      </c>
      <c r="T599">
        <f t="shared" si="332"/>
        <v>0</v>
      </c>
      <c r="U599">
        <f t="shared" si="333"/>
        <v>0</v>
      </c>
      <c r="V599">
        <f t="shared" si="334"/>
        <v>0</v>
      </c>
      <c r="W599">
        <f t="shared" si="335"/>
        <v>0</v>
      </c>
      <c r="X599">
        <f t="shared" si="336"/>
        <v>0</v>
      </c>
      <c r="Y599">
        <f t="shared" si="337"/>
        <v>0</v>
      </c>
      <c r="Z599">
        <f t="shared" si="338"/>
        <v>0</v>
      </c>
      <c r="AA599">
        <f t="shared" si="339"/>
        <v>0</v>
      </c>
      <c r="AB599">
        <f t="shared" si="340"/>
        <v>0</v>
      </c>
      <c r="AC599">
        <f t="shared" si="341"/>
        <v>0</v>
      </c>
      <c r="AD599">
        <f t="shared" si="342"/>
        <v>0</v>
      </c>
      <c r="AE599">
        <f t="shared" ref="AE599:AE630" si="371">IF(G599="LaTrobe",C599,0)</f>
        <v>0</v>
      </c>
      <c r="AF599">
        <f t="shared" si="343"/>
        <v>0</v>
      </c>
      <c r="AG599">
        <f t="shared" si="344"/>
        <v>0</v>
      </c>
      <c r="AH599">
        <f t="shared" si="345"/>
        <v>0</v>
      </c>
      <c r="AI599">
        <f t="shared" si="346"/>
        <v>0</v>
      </c>
      <c r="AJ599">
        <f t="shared" si="347"/>
        <v>500000</v>
      </c>
      <c r="AK599">
        <f t="shared" si="348"/>
        <v>0</v>
      </c>
      <c r="AL599">
        <f t="shared" si="349"/>
        <v>0</v>
      </c>
      <c r="AM599">
        <f t="shared" si="350"/>
        <v>0</v>
      </c>
      <c r="AN599">
        <f t="shared" si="351"/>
        <v>0</v>
      </c>
      <c r="AO599">
        <f t="shared" si="352"/>
        <v>0</v>
      </c>
      <c r="AP599">
        <f t="shared" si="353"/>
        <v>0</v>
      </c>
      <c r="AQ599">
        <f t="shared" si="354"/>
        <v>0</v>
      </c>
      <c r="AR599">
        <f t="shared" si="355"/>
        <v>0</v>
      </c>
      <c r="AS599">
        <f t="shared" si="356"/>
        <v>0</v>
      </c>
      <c r="AT599">
        <f t="shared" si="357"/>
        <v>0</v>
      </c>
      <c r="AU599">
        <f t="shared" si="358"/>
        <v>0</v>
      </c>
      <c r="AV599">
        <f t="shared" si="359"/>
        <v>0</v>
      </c>
      <c r="AW599">
        <f t="shared" si="360"/>
        <v>0</v>
      </c>
      <c r="AX599">
        <f t="shared" si="361"/>
        <v>0</v>
      </c>
      <c r="AY599">
        <f t="shared" si="362"/>
        <v>0</v>
      </c>
    </row>
    <row r="600" spans="2:51">
      <c r="B600" s="1" t="s">
        <v>620</v>
      </c>
      <c r="C600" s="3">
        <v>120775</v>
      </c>
      <c r="D600" s="3">
        <v>120775</v>
      </c>
      <c r="E600" s="1" t="s">
        <v>470</v>
      </c>
      <c r="F600" s="1">
        <v>3</v>
      </c>
      <c r="G600" s="5" t="s">
        <v>1006</v>
      </c>
      <c r="H600" s="6" t="s">
        <v>1007</v>
      </c>
      <c r="I600" s="6" t="s">
        <v>794</v>
      </c>
      <c r="J600">
        <f t="shared" ref="J600:J646" si="372">IF(I600="National",C600,0)</f>
        <v>120775</v>
      </c>
      <c r="K600">
        <f t="shared" si="364"/>
        <v>1</v>
      </c>
      <c r="L600">
        <f t="shared" si="365"/>
        <v>0</v>
      </c>
      <c r="M600">
        <f t="shared" si="366"/>
        <v>0</v>
      </c>
      <c r="N600">
        <f t="shared" si="367"/>
        <v>0</v>
      </c>
      <c r="O600">
        <f t="shared" si="368"/>
        <v>0</v>
      </c>
      <c r="P600">
        <f t="shared" si="369"/>
        <v>0</v>
      </c>
      <c r="Q600">
        <f t="shared" si="370"/>
        <v>0</v>
      </c>
      <c r="R600">
        <f t="shared" ref="R600:R646" si="373">IF(G600="Flinders",C600,0)</f>
        <v>0</v>
      </c>
      <c r="S600">
        <f t="shared" ref="S600:S646" si="374">IF(G600="Macnamara",C600,0)</f>
        <v>0</v>
      </c>
      <c r="T600">
        <f t="shared" ref="T600:T646" si="375">IF(G600="Higgins",C600,0)</f>
        <v>0</v>
      </c>
      <c r="U600">
        <f t="shared" ref="U600:U646" si="376">IF(G600="Indi",C600,0)</f>
        <v>0</v>
      </c>
      <c r="V600">
        <f t="shared" ref="V600:V646" si="377">IF(G600="Monash",C600,0)</f>
        <v>0</v>
      </c>
      <c r="W600">
        <f t="shared" ref="W600:W646" si="378">IF(G600="Corangamite",C600,0)</f>
        <v>0</v>
      </c>
      <c r="X600">
        <f t="shared" ref="X600:X646" si="379">IF(G600="Casey",C600,0)</f>
        <v>0</v>
      </c>
      <c r="Y600">
        <f t="shared" ref="Y600:Y646" si="380">IF(G600="Wannon",C600,0)</f>
        <v>0</v>
      </c>
      <c r="Z600">
        <f t="shared" ref="Z600:Z646" si="381">IF(G600="Isaacs",C600,0)</f>
        <v>0</v>
      </c>
      <c r="AA600">
        <f t="shared" ref="AA600:AA646" si="382">IF(G600="JagaJaga",C600,0)</f>
        <v>0</v>
      </c>
      <c r="AB600">
        <f t="shared" ref="AB600:AB646" si="383">IF(G600="Bendigo",C600,0)</f>
        <v>0</v>
      </c>
      <c r="AC600">
        <f t="shared" ref="AC600:AC646" si="384">IF(G600="Aston",C600,0)</f>
        <v>0</v>
      </c>
      <c r="AD600">
        <f t="shared" ref="AD600:AD646" si="385">IF(G600="Fraser",C600,0)</f>
        <v>0</v>
      </c>
      <c r="AE600">
        <f t="shared" si="371"/>
        <v>0</v>
      </c>
      <c r="AF600">
        <f t="shared" ref="AF600:AF646" si="386">IF(G600="Holt",C600,0)</f>
        <v>0</v>
      </c>
      <c r="AG600">
        <f t="shared" ref="AG600:AG646" si="387">IF(G600="Chisholm",C600,0)</f>
        <v>0</v>
      </c>
      <c r="AH600">
        <f t="shared" ref="AH600:AH646" si="388">IF(G600="Cooper",C600,0)</f>
        <v>0</v>
      </c>
      <c r="AI600">
        <f t="shared" ref="AI600:AI646" si="389">IF(G600="Bruce",C600,0)</f>
        <v>0</v>
      </c>
      <c r="AJ600">
        <f t="shared" ref="AJ600:AJ646" si="390">IF(G600="Ballarat",C600,0)</f>
        <v>0</v>
      </c>
      <c r="AK600">
        <f t="shared" ref="AK600:AK646" si="391">IF(G600="Maribyrnong",C600,0)</f>
        <v>0</v>
      </c>
      <c r="AL600">
        <f t="shared" ref="AL600:AL646" si="392">IF(G600="Wills",C600,0)</f>
        <v>0</v>
      </c>
      <c r="AM600">
        <f t="shared" ref="AM600:AM646" si="393">IF(G600="Mallee",C600,0)</f>
        <v>0</v>
      </c>
      <c r="AN600">
        <f t="shared" ref="AN600:AN646" si="394">IF(G600="Corio",C600,0)</f>
        <v>0</v>
      </c>
      <c r="AO600">
        <f t="shared" ref="AO600:AO646" si="395">IF(G600="McEwen",C600,0)</f>
        <v>0</v>
      </c>
      <c r="AP600">
        <f t="shared" ref="AP600:AP646" si="396">IF(G600="Hotham",C600,0)</f>
        <v>0</v>
      </c>
      <c r="AQ600">
        <f t="shared" ref="AQ600:AQ646" si="397">IF(G600="Nicholls",C600,0)</f>
        <v>120775</v>
      </c>
      <c r="AR600">
        <f t="shared" ref="AR600:AR646" si="398">IF(G600="Gellibrand",C600,0)</f>
        <v>0</v>
      </c>
      <c r="AS600">
        <f t="shared" ref="AS600:AS646" si="399">IF(G600="Gippsland",C600,0)</f>
        <v>0</v>
      </c>
      <c r="AT600">
        <f t="shared" ref="AT600:AT646" si="400">IF(G600="Dunkley",C600,0)</f>
        <v>0</v>
      </c>
      <c r="AU600">
        <f t="shared" ref="AU600:AU646" si="401">IF(G600="Deakin",C600,0)</f>
        <v>0</v>
      </c>
      <c r="AV600">
        <f t="shared" ref="AV600:AV646" si="402">IF(G600="Kooyong",C600,0)</f>
        <v>0</v>
      </c>
      <c r="AW600">
        <f t="shared" ref="AW600:AW646" si="403">IF(G600="Melbourne",C600,0)</f>
        <v>0</v>
      </c>
      <c r="AX600">
        <f t="shared" ref="AX600:AX646" si="404">IF(G600="Menzies",C600,0)</f>
        <v>0</v>
      </c>
      <c r="AY600">
        <f t="shared" ref="AY600:AY646" si="405">IF(G600="Goldstein",C600,0)</f>
        <v>0</v>
      </c>
    </row>
    <row r="601" spans="2:51">
      <c r="B601" s="1" t="s">
        <v>483</v>
      </c>
      <c r="C601" s="3">
        <v>20000</v>
      </c>
      <c r="D601" s="3">
        <v>20000</v>
      </c>
      <c r="E601" s="1" t="s">
        <v>470</v>
      </c>
      <c r="F601" s="1">
        <v>3</v>
      </c>
      <c r="G601" t="s">
        <v>784</v>
      </c>
      <c r="H601" t="s">
        <v>785</v>
      </c>
      <c r="I601" t="s">
        <v>177</v>
      </c>
      <c r="J601">
        <f t="shared" si="372"/>
        <v>0</v>
      </c>
      <c r="K601">
        <f t="shared" si="364"/>
        <v>0</v>
      </c>
      <c r="L601">
        <f t="shared" si="365"/>
        <v>0</v>
      </c>
      <c r="M601">
        <f t="shared" si="366"/>
        <v>0</v>
      </c>
      <c r="N601">
        <f t="shared" si="367"/>
        <v>0</v>
      </c>
      <c r="O601">
        <f t="shared" si="368"/>
        <v>0</v>
      </c>
      <c r="P601">
        <f t="shared" si="369"/>
        <v>20000</v>
      </c>
      <c r="Q601">
        <f t="shared" si="370"/>
        <v>1</v>
      </c>
      <c r="R601">
        <f t="shared" si="373"/>
        <v>0</v>
      </c>
      <c r="S601">
        <f t="shared" si="374"/>
        <v>0</v>
      </c>
      <c r="T601">
        <f t="shared" si="375"/>
        <v>0</v>
      </c>
      <c r="U601">
        <f t="shared" si="376"/>
        <v>0</v>
      </c>
      <c r="V601">
        <f t="shared" si="377"/>
        <v>0</v>
      </c>
      <c r="W601">
        <f t="shared" si="378"/>
        <v>0</v>
      </c>
      <c r="X601">
        <f t="shared" si="379"/>
        <v>0</v>
      </c>
      <c r="Y601">
        <f t="shared" si="380"/>
        <v>0</v>
      </c>
      <c r="Z601">
        <f t="shared" si="381"/>
        <v>0</v>
      </c>
      <c r="AA601">
        <f t="shared" si="382"/>
        <v>0</v>
      </c>
      <c r="AB601">
        <f t="shared" si="383"/>
        <v>0</v>
      </c>
      <c r="AC601">
        <f t="shared" si="384"/>
        <v>0</v>
      </c>
      <c r="AD601">
        <f t="shared" si="385"/>
        <v>0</v>
      </c>
      <c r="AE601">
        <f t="shared" si="371"/>
        <v>0</v>
      </c>
      <c r="AF601">
        <f t="shared" si="386"/>
        <v>0</v>
      </c>
      <c r="AG601">
        <f t="shared" si="387"/>
        <v>0</v>
      </c>
      <c r="AH601">
        <f t="shared" si="388"/>
        <v>0</v>
      </c>
      <c r="AI601">
        <f t="shared" si="389"/>
        <v>20000</v>
      </c>
      <c r="AJ601">
        <f t="shared" si="390"/>
        <v>0</v>
      </c>
      <c r="AK601">
        <f t="shared" si="391"/>
        <v>0</v>
      </c>
      <c r="AL601">
        <f t="shared" si="392"/>
        <v>0</v>
      </c>
      <c r="AM601">
        <f t="shared" si="393"/>
        <v>0</v>
      </c>
      <c r="AN601">
        <f t="shared" si="394"/>
        <v>0</v>
      </c>
      <c r="AO601">
        <f t="shared" si="395"/>
        <v>0</v>
      </c>
      <c r="AP601">
        <f t="shared" si="396"/>
        <v>0</v>
      </c>
      <c r="AQ601">
        <f t="shared" si="397"/>
        <v>0</v>
      </c>
      <c r="AR601">
        <f t="shared" si="398"/>
        <v>0</v>
      </c>
      <c r="AS601">
        <f t="shared" si="399"/>
        <v>0</v>
      </c>
      <c r="AT601">
        <f t="shared" si="400"/>
        <v>0</v>
      </c>
      <c r="AU601">
        <f t="shared" si="401"/>
        <v>0</v>
      </c>
      <c r="AV601">
        <f t="shared" si="402"/>
        <v>0</v>
      </c>
      <c r="AW601">
        <f t="shared" si="403"/>
        <v>0</v>
      </c>
      <c r="AX601">
        <f t="shared" si="404"/>
        <v>0</v>
      </c>
      <c r="AY601">
        <f t="shared" si="405"/>
        <v>0</v>
      </c>
    </row>
    <row r="602" spans="2:51">
      <c r="B602" s="1" t="s">
        <v>483</v>
      </c>
      <c r="C602" s="3">
        <v>20000</v>
      </c>
      <c r="D602" s="3">
        <v>20000</v>
      </c>
      <c r="E602" s="1" t="s">
        <v>470</v>
      </c>
      <c r="F602" s="1">
        <v>3</v>
      </c>
      <c r="G602" t="s">
        <v>784</v>
      </c>
      <c r="H602" t="s">
        <v>785</v>
      </c>
      <c r="I602" t="s">
        <v>177</v>
      </c>
      <c r="J602">
        <f t="shared" si="372"/>
        <v>0</v>
      </c>
      <c r="K602">
        <f t="shared" si="364"/>
        <v>0</v>
      </c>
      <c r="L602">
        <f t="shared" si="365"/>
        <v>0</v>
      </c>
      <c r="M602">
        <f t="shared" si="366"/>
        <v>0</v>
      </c>
      <c r="N602">
        <f t="shared" si="367"/>
        <v>0</v>
      </c>
      <c r="O602">
        <f t="shared" si="368"/>
        <v>0</v>
      </c>
      <c r="P602">
        <f t="shared" si="369"/>
        <v>20000</v>
      </c>
      <c r="Q602">
        <f t="shared" si="370"/>
        <v>1</v>
      </c>
      <c r="R602">
        <f t="shared" si="373"/>
        <v>0</v>
      </c>
      <c r="S602">
        <f t="shared" si="374"/>
        <v>0</v>
      </c>
      <c r="T602">
        <f t="shared" si="375"/>
        <v>0</v>
      </c>
      <c r="U602">
        <f t="shared" si="376"/>
        <v>0</v>
      </c>
      <c r="V602">
        <f t="shared" si="377"/>
        <v>0</v>
      </c>
      <c r="W602">
        <f t="shared" si="378"/>
        <v>0</v>
      </c>
      <c r="X602">
        <f t="shared" si="379"/>
        <v>0</v>
      </c>
      <c r="Y602">
        <f t="shared" si="380"/>
        <v>0</v>
      </c>
      <c r="Z602">
        <f t="shared" si="381"/>
        <v>0</v>
      </c>
      <c r="AA602">
        <f t="shared" si="382"/>
        <v>0</v>
      </c>
      <c r="AB602">
        <f t="shared" si="383"/>
        <v>0</v>
      </c>
      <c r="AC602">
        <f t="shared" si="384"/>
        <v>0</v>
      </c>
      <c r="AD602">
        <f t="shared" si="385"/>
        <v>0</v>
      </c>
      <c r="AE602">
        <f t="shared" si="371"/>
        <v>0</v>
      </c>
      <c r="AF602">
        <f t="shared" si="386"/>
        <v>0</v>
      </c>
      <c r="AG602">
        <f t="shared" si="387"/>
        <v>0</v>
      </c>
      <c r="AH602">
        <f t="shared" si="388"/>
        <v>0</v>
      </c>
      <c r="AI602">
        <f t="shared" si="389"/>
        <v>20000</v>
      </c>
      <c r="AJ602">
        <f t="shared" si="390"/>
        <v>0</v>
      </c>
      <c r="AK602">
        <f t="shared" si="391"/>
        <v>0</v>
      </c>
      <c r="AL602">
        <f t="shared" si="392"/>
        <v>0</v>
      </c>
      <c r="AM602">
        <f t="shared" si="393"/>
        <v>0</v>
      </c>
      <c r="AN602">
        <f t="shared" si="394"/>
        <v>0</v>
      </c>
      <c r="AO602">
        <f t="shared" si="395"/>
        <v>0</v>
      </c>
      <c r="AP602">
        <f t="shared" si="396"/>
        <v>0</v>
      </c>
      <c r="AQ602">
        <f t="shared" si="397"/>
        <v>0</v>
      </c>
      <c r="AR602">
        <f t="shared" si="398"/>
        <v>0</v>
      </c>
      <c r="AS602">
        <f t="shared" si="399"/>
        <v>0</v>
      </c>
      <c r="AT602">
        <f t="shared" si="400"/>
        <v>0</v>
      </c>
      <c r="AU602">
        <f t="shared" si="401"/>
        <v>0</v>
      </c>
      <c r="AV602">
        <f t="shared" si="402"/>
        <v>0</v>
      </c>
      <c r="AW602">
        <f t="shared" si="403"/>
        <v>0</v>
      </c>
      <c r="AX602">
        <f t="shared" si="404"/>
        <v>0</v>
      </c>
      <c r="AY602">
        <f t="shared" si="405"/>
        <v>0</v>
      </c>
    </row>
    <row r="603" spans="2:51">
      <c r="B603" s="1" t="s">
        <v>621</v>
      </c>
      <c r="C603" s="3">
        <v>90000</v>
      </c>
      <c r="D603" s="3">
        <v>90000</v>
      </c>
      <c r="E603" s="1" t="s">
        <v>470</v>
      </c>
      <c r="F603" s="1">
        <v>3</v>
      </c>
      <c r="G603" s="5" t="s">
        <v>1014</v>
      </c>
      <c r="H603" s="6" t="s">
        <v>1015</v>
      </c>
      <c r="I603" s="6" t="s">
        <v>780</v>
      </c>
      <c r="J603">
        <f t="shared" si="372"/>
        <v>0</v>
      </c>
      <c r="K603">
        <f t="shared" si="364"/>
        <v>0</v>
      </c>
      <c r="L603">
        <f t="shared" si="365"/>
        <v>90000</v>
      </c>
      <c r="M603">
        <f t="shared" si="366"/>
        <v>1</v>
      </c>
      <c r="N603">
        <f t="shared" si="367"/>
        <v>0</v>
      </c>
      <c r="O603">
        <f t="shared" si="368"/>
        <v>0</v>
      </c>
      <c r="P603">
        <f t="shared" si="369"/>
        <v>0</v>
      </c>
      <c r="Q603">
        <f t="shared" si="370"/>
        <v>0</v>
      </c>
      <c r="R603">
        <f t="shared" si="373"/>
        <v>0</v>
      </c>
      <c r="S603">
        <f t="shared" si="374"/>
        <v>0</v>
      </c>
      <c r="T603">
        <f t="shared" si="375"/>
        <v>0</v>
      </c>
      <c r="U603">
        <f t="shared" si="376"/>
        <v>0</v>
      </c>
      <c r="V603">
        <f t="shared" si="377"/>
        <v>0</v>
      </c>
      <c r="W603">
        <f t="shared" si="378"/>
        <v>0</v>
      </c>
      <c r="X603">
        <f t="shared" si="379"/>
        <v>0</v>
      </c>
      <c r="Y603">
        <f t="shared" si="380"/>
        <v>0</v>
      </c>
      <c r="Z603">
        <f t="shared" si="381"/>
        <v>0</v>
      </c>
      <c r="AA603">
        <f t="shared" si="382"/>
        <v>0</v>
      </c>
      <c r="AB603">
        <f t="shared" si="383"/>
        <v>0</v>
      </c>
      <c r="AC603">
        <f t="shared" si="384"/>
        <v>0</v>
      </c>
      <c r="AD603">
        <f t="shared" si="385"/>
        <v>0</v>
      </c>
      <c r="AE603">
        <f t="shared" si="371"/>
        <v>0</v>
      </c>
      <c r="AF603">
        <f t="shared" si="386"/>
        <v>0</v>
      </c>
      <c r="AG603">
        <f t="shared" si="387"/>
        <v>0</v>
      </c>
      <c r="AH603">
        <f t="shared" si="388"/>
        <v>0</v>
      </c>
      <c r="AI603">
        <f t="shared" si="389"/>
        <v>0</v>
      </c>
      <c r="AJ603">
        <f t="shared" si="390"/>
        <v>0</v>
      </c>
      <c r="AK603">
        <f t="shared" si="391"/>
        <v>0</v>
      </c>
      <c r="AL603">
        <f t="shared" si="392"/>
        <v>0</v>
      </c>
      <c r="AM603">
        <f t="shared" si="393"/>
        <v>0</v>
      </c>
      <c r="AN603">
        <f t="shared" si="394"/>
        <v>0</v>
      </c>
      <c r="AO603">
        <f t="shared" si="395"/>
        <v>0</v>
      </c>
      <c r="AP603">
        <f t="shared" si="396"/>
        <v>0</v>
      </c>
      <c r="AQ603">
        <f t="shared" si="397"/>
        <v>0</v>
      </c>
      <c r="AR603">
        <f t="shared" si="398"/>
        <v>0</v>
      </c>
      <c r="AS603">
        <f t="shared" si="399"/>
        <v>0</v>
      </c>
      <c r="AT603">
        <f t="shared" si="400"/>
        <v>0</v>
      </c>
      <c r="AU603">
        <f t="shared" si="401"/>
        <v>0</v>
      </c>
      <c r="AV603">
        <f t="shared" si="402"/>
        <v>90000</v>
      </c>
      <c r="AW603">
        <f t="shared" si="403"/>
        <v>0</v>
      </c>
      <c r="AX603">
        <f t="shared" si="404"/>
        <v>0</v>
      </c>
      <c r="AY603">
        <f t="shared" si="405"/>
        <v>0</v>
      </c>
    </row>
    <row r="604" spans="2:51">
      <c r="B604" s="1" t="s">
        <v>622</v>
      </c>
      <c r="C604" s="3">
        <v>500000</v>
      </c>
      <c r="D604" s="3">
        <v>500000</v>
      </c>
      <c r="E604" s="1" t="s">
        <v>470</v>
      </c>
      <c r="F604" s="1">
        <v>3</v>
      </c>
      <c r="G604" s="5" t="s">
        <v>1010</v>
      </c>
      <c r="H604" s="6" t="s">
        <v>1011</v>
      </c>
      <c r="I604" s="6" t="s">
        <v>794</v>
      </c>
      <c r="J604">
        <f t="shared" si="372"/>
        <v>500000</v>
      </c>
      <c r="K604">
        <f t="shared" si="364"/>
        <v>1</v>
      </c>
      <c r="L604">
        <f t="shared" si="365"/>
        <v>0</v>
      </c>
      <c r="M604">
        <f t="shared" si="366"/>
        <v>0</v>
      </c>
      <c r="N604">
        <f t="shared" si="367"/>
        <v>0</v>
      </c>
      <c r="O604">
        <f t="shared" si="368"/>
        <v>0</v>
      </c>
      <c r="P604">
        <f t="shared" si="369"/>
        <v>0</v>
      </c>
      <c r="Q604">
        <f t="shared" si="370"/>
        <v>0</v>
      </c>
      <c r="R604">
        <f t="shared" si="373"/>
        <v>0</v>
      </c>
      <c r="S604">
        <f t="shared" si="374"/>
        <v>0</v>
      </c>
      <c r="T604">
        <f t="shared" si="375"/>
        <v>0</v>
      </c>
      <c r="U604">
        <f t="shared" si="376"/>
        <v>0</v>
      </c>
      <c r="V604">
        <f t="shared" si="377"/>
        <v>0</v>
      </c>
      <c r="W604">
        <f t="shared" si="378"/>
        <v>0</v>
      </c>
      <c r="X604">
        <f t="shared" si="379"/>
        <v>0</v>
      </c>
      <c r="Y604">
        <f t="shared" si="380"/>
        <v>0</v>
      </c>
      <c r="Z604">
        <f t="shared" si="381"/>
        <v>0</v>
      </c>
      <c r="AA604">
        <f t="shared" si="382"/>
        <v>0</v>
      </c>
      <c r="AB604">
        <f t="shared" si="383"/>
        <v>0</v>
      </c>
      <c r="AC604">
        <f t="shared" si="384"/>
        <v>0</v>
      </c>
      <c r="AD604">
        <f t="shared" si="385"/>
        <v>0</v>
      </c>
      <c r="AE604">
        <f t="shared" si="371"/>
        <v>0</v>
      </c>
      <c r="AF604">
        <f t="shared" si="386"/>
        <v>0</v>
      </c>
      <c r="AG604">
        <f t="shared" si="387"/>
        <v>0</v>
      </c>
      <c r="AH604">
        <f t="shared" si="388"/>
        <v>0</v>
      </c>
      <c r="AI604">
        <f t="shared" si="389"/>
        <v>0</v>
      </c>
      <c r="AJ604">
        <f t="shared" si="390"/>
        <v>0</v>
      </c>
      <c r="AK604">
        <f t="shared" si="391"/>
        <v>0</v>
      </c>
      <c r="AL604">
        <f t="shared" si="392"/>
        <v>0</v>
      </c>
      <c r="AM604">
        <f t="shared" si="393"/>
        <v>0</v>
      </c>
      <c r="AN604">
        <f t="shared" si="394"/>
        <v>0</v>
      </c>
      <c r="AO604">
        <f t="shared" si="395"/>
        <v>0</v>
      </c>
      <c r="AP604">
        <f t="shared" si="396"/>
        <v>0</v>
      </c>
      <c r="AQ604">
        <f t="shared" si="397"/>
        <v>0</v>
      </c>
      <c r="AR604">
        <f t="shared" si="398"/>
        <v>0</v>
      </c>
      <c r="AS604">
        <f t="shared" si="399"/>
        <v>500000</v>
      </c>
      <c r="AT604">
        <f t="shared" si="400"/>
        <v>0</v>
      </c>
      <c r="AU604">
        <f t="shared" si="401"/>
        <v>0</v>
      </c>
      <c r="AV604">
        <f t="shared" si="402"/>
        <v>0</v>
      </c>
      <c r="AW604">
        <f t="shared" si="403"/>
        <v>0</v>
      </c>
      <c r="AX604">
        <f t="shared" si="404"/>
        <v>0</v>
      </c>
      <c r="AY604">
        <f t="shared" si="405"/>
        <v>0</v>
      </c>
    </row>
    <row r="605" spans="2:51">
      <c r="B605" s="1" t="s">
        <v>623</v>
      </c>
      <c r="C605" s="3">
        <v>42000</v>
      </c>
      <c r="D605" s="3">
        <v>42000</v>
      </c>
      <c r="E605" s="1" t="s">
        <v>470</v>
      </c>
      <c r="F605" s="1">
        <v>3</v>
      </c>
      <c r="G605" t="s">
        <v>787</v>
      </c>
      <c r="H605" t="s">
        <v>788</v>
      </c>
      <c r="I605" t="s">
        <v>780</v>
      </c>
      <c r="J605">
        <f t="shared" si="372"/>
        <v>0</v>
      </c>
      <c r="K605">
        <f t="shared" si="364"/>
        <v>0</v>
      </c>
      <c r="L605">
        <f t="shared" si="365"/>
        <v>42000</v>
      </c>
      <c r="M605">
        <f t="shared" si="366"/>
        <v>1</v>
      </c>
      <c r="N605">
        <f t="shared" si="367"/>
        <v>0</v>
      </c>
      <c r="O605">
        <f t="shared" si="368"/>
        <v>0</v>
      </c>
      <c r="P605">
        <f t="shared" si="369"/>
        <v>0</v>
      </c>
      <c r="Q605">
        <f t="shared" si="370"/>
        <v>0</v>
      </c>
      <c r="R605">
        <f t="shared" si="373"/>
        <v>0</v>
      </c>
      <c r="S605">
        <f t="shared" si="374"/>
        <v>0</v>
      </c>
      <c r="T605">
        <f t="shared" si="375"/>
        <v>0</v>
      </c>
      <c r="U605">
        <f t="shared" si="376"/>
        <v>0</v>
      </c>
      <c r="V605">
        <f t="shared" si="377"/>
        <v>42000</v>
      </c>
      <c r="W605">
        <f t="shared" si="378"/>
        <v>0</v>
      </c>
      <c r="X605">
        <f t="shared" si="379"/>
        <v>0</v>
      </c>
      <c r="Y605">
        <f t="shared" si="380"/>
        <v>0</v>
      </c>
      <c r="Z605">
        <f t="shared" si="381"/>
        <v>0</v>
      </c>
      <c r="AA605">
        <f t="shared" si="382"/>
        <v>0</v>
      </c>
      <c r="AB605">
        <f t="shared" si="383"/>
        <v>0</v>
      </c>
      <c r="AC605">
        <f t="shared" si="384"/>
        <v>0</v>
      </c>
      <c r="AD605">
        <f t="shared" si="385"/>
        <v>0</v>
      </c>
      <c r="AE605">
        <f t="shared" si="371"/>
        <v>0</v>
      </c>
      <c r="AF605">
        <f t="shared" si="386"/>
        <v>0</v>
      </c>
      <c r="AG605">
        <f t="shared" si="387"/>
        <v>0</v>
      </c>
      <c r="AH605">
        <f t="shared" si="388"/>
        <v>0</v>
      </c>
      <c r="AI605">
        <f t="shared" si="389"/>
        <v>0</v>
      </c>
      <c r="AJ605">
        <f t="shared" si="390"/>
        <v>0</v>
      </c>
      <c r="AK605">
        <f t="shared" si="391"/>
        <v>0</v>
      </c>
      <c r="AL605">
        <f t="shared" si="392"/>
        <v>0</v>
      </c>
      <c r="AM605">
        <f t="shared" si="393"/>
        <v>0</v>
      </c>
      <c r="AN605">
        <f t="shared" si="394"/>
        <v>0</v>
      </c>
      <c r="AO605">
        <f t="shared" si="395"/>
        <v>0</v>
      </c>
      <c r="AP605">
        <f t="shared" si="396"/>
        <v>0</v>
      </c>
      <c r="AQ605">
        <f t="shared" si="397"/>
        <v>0</v>
      </c>
      <c r="AR605">
        <f t="shared" si="398"/>
        <v>0</v>
      </c>
      <c r="AS605">
        <f t="shared" si="399"/>
        <v>0</v>
      </c>
      <c r="AT605">
        <f t="shared" si="400"/>
        <v>0</v>
      </c>
      <c r="AU605">
        <f t="shared" si="401"/>
        <v>0</v>
      </c>
      <c r="AV605">
        <f t="shared" si="402"/>
        <v>0</v>
      </c>
      <c r="AW605">
        <f t="shared" si="403"/>
        <v>0</v>
      </c>
      <c r="AX605">
        <f t="shared" si="404"/>
        <v>0</v>
      </c>
      <c r="AY605">
        <f t="shared" si="405"/>
        <v>0</v>
      </c>
    </row>
    <row r="606" spans="2:51">
      <c r="B606" s="1" t="s">
        <v>624</v>
      </c>
      <c r="C606" s="3">
        <v>3000</v>
      </c>
      <c r="D606" s="3">
        <v>3000</v>
      </c>
      <c r="E606" s="1" t="s">
        <v>470</v>
      </c>
      <c r="F606" s="1">
        <v>3</v>
      </c>
      <c r="G606" t="s">
        <v>784</v>
      </c>
      <c r="H606" s="5" t="s">
        <v>785</v>
      </c>
      <c r="I606" t="s">
        <v>177</v>
      </c>
      <c r="J606">
        <f t="shared" si="372"/>
        <v>0</v>
      </c>
      <c r="K606">
        <f t="shared" si="364"/>
        <v>0</v>
      </c>
      <c r="L606">
        <f t="shared" si="365"/>
        <v>0</v>
      </c>
      <c r="M606">
        <f t="shared" si="366"/>
        <v>0</v>
      </c>
      <c r="N606">
        <f t="shared" si="367"/>
        <v>0</v>
      </c>
      <c r="O606">
        <f t="shared" si="368"/>
        <v>0</v>
      </c>
      <c r="P606">
        <f t="shared" si="369"/>
        <v>3000</v>
      </c>
      <c r="Q606">
        <f t="shared" si="370"/>
        <v>1</v>
      </c>
      <c r="R606">
        <f t="shared" si="373"/>
        <v>0</v>
      </c>
      <c r="S606">
        <f t="shared" si="374"/>
        <v>0</v>
      </c>
      <c r="T606">
        <f t="shared" si="375"/>
        <v>0</v>
      </c>
      <c r="U606">
        <f t="shared" si="376"/>
        <v>0</v>
      </c>
      <c r="V606">
        <f t="shared" si="377"/>
        <v>0</v>
      </c>
      <c r="W606">
        <f t="shared" si="378"/>
        <v>0</v>
      </c>
      <c r="X606">
        <f t="shared" si="379"/>
        <v>0</v>
      </c>
      <c r="Y606">
        <f t="shared" si="380"/>
        <v>0</v>
      </c>
      <c r="Z606">
        <f t="shared" si="381"/>
        <v>0</v>
      </c>
      <c r="AA606">
        <f t="shared" si="382"/>
        <v>0</v>
      </c>
      <c r="AB606">
        <f t="shared" si="383"/>
        <v>0</v>
      </c>
      <c r="AC606">
        <f t="shared" si="384"/>
        <v>0</v>
      </c>
      <c r="AD606">
        <f t="shared" si="385"/>
        <v>0</v>
      </c>
      <c r="AE606">
        <f t="shared" si="371"/>
        <v>0</v>
      </c>
      <c r="AF606">
        <f t="shared" si="386"/>
        <v>0</v>
      </c>
      <c r="AG606">
        <f t="shared" si="387"/>
        <v>0</v>
      </c>
      <c r="AH606">
        <f t="shared" si="388"/>
        <v>0</v>
      </c>
      <c r="AI606">
        <f t="shared" si="389"/>
        <v>3000</v>
      </c>
      <c r="AJ606">
        <f t="shared" si="390"/>
        <v>0</v>
      </c>
      <c r="AK606">
        <f t="shared" si="391"/>
        <v>0</v>
      </c>
      <c r="AL606">
        <f t="shared" si="392"/>
        <v>0</v>
      </c>
      <c r="AM606">
        <f t="shared" si="393"/>
        <v>0</v>
      </c>
      <c r="AN606">
        <f t="shared" si="394"/>
        <v>0</v>
      </c>
      <c r="AO606">
        <f t="shared" si="395"/>
        <v>0</v>
      </c>
      <c r="AP606">
        <f t="shared" si="396"/>
        <v>0</v>
      </c>
      <c r="AQ606">
        <f t="shared" si="397"/>
        <v>0</v>
      </c>
      <c r="AR606">
        <f t="shared" si="398"/>
        <v>0</v>
      </c>
      <c r="AS606">
        <f t="shared" si="399"/>
        <v>0</v>
      </c>
      <c r="AT606">
        <f t="shared" si="400"/>
        <v>0</v>
      </c>
      <c r="AU606">
        <f t="shared" si="401"/>
        <v>0</v>
      </c>
      <c r="AV606">
        <f t="shared" si="402"/>
        <v>0</v>
      </c>
      <c r="AW606">
        <f t="shared" si="403"/>
        <v>0</v>
      </c>
      <c r="AX606">
        <f t="shared" si="404"/>
        <v>0</v>
      </c>
      <c r="AY606">
        <f t="shared" si="405"/>
        <v>0</v>
      </c>
    </row>
    <row r="607" spans="2:51">
      <c r="B607" s="1" t="s">
        <v>625</v>
      </c>
      <c r="C607" s="3">
        <v>500000</v>
      </c>
      <c r="D607" s="3">
        <v>500000</v>
      </c>
      <c r="E607" s="1" t="s">
        <v>470</v>
      </c>
      <c r="F607" s="1">
        <v>3</v>
      </c>
      <c r="G607" s="20" t="s">
        <v>994</v>
      </c>
      <c r="H607" s="5" t="s">
        <v>995</v>
      </c>
      <c r="I607" s="5" t="s">
        <v>177</v>
      </c>
      <c r="J607">
        <f t="shared" si="372"/>
        <v>0</v>
      </c>
      <c r="K607">
        <f t="shared" si="364"/>
        <v>0</v>
      </c>
      <c r="L607">
        <f t="shared" si="365"/>
        <v>0</v>
      </c>
      <c r="M607">
        <f t="shared" si="366"/>
        <v>0</v>
      </c>
      <c r="N607">
        <f t="shared" si="367"/>
        <v>0</v>
      </c>
      <c r="O607">
        <f t="shared" si="368"/>
        <v>0</v>
      </c>
      <c r="P607">
        <f t="shared" si="369"/>
        <v>500000</v>
      </c>
      <c r="Q607">
        <f t="shared" si="370"/>
        <v>1</v>
      </c>
      <c r="R607">
        <f t="shared" si="373"/>
        <v>0</v>
      </c>
      <c r="S607">
        <f t="shared" si="374"/>
        <v>0</v>
      </c>
      <c r="T607">
        <f t="shared" si="375"/>
        <v>0</v>
      </c>
      <c r="U607">
        <f t="shared" si="376"/>
        <v>0</v>
      </c>
      <c r="V607">
        <f t="shared" si="377"/>
        <v>0</v>
      </c>
      <c r="W607">
        <f t="shared" si="378"/>
        <v>0</v>
      </c>
      <c r="X607">
        <f t="shared" si="379"/>
        <v>0</v>
      </c>
      <c r="Y607">
        <f t="shared" si="380"/>
        <v>0</v>
      </c>
      <c r="Z607">
        <f t="shared" si="381"/>
        <v>0</v>
      </c>
      <c r="AA607">
        <f t="shared" si="382"/>
        <v>0</v>
      </c>
      <c r="AB607">
        <f t="shared" si="383"/>
        <v>0</v>
      </c>
      <c r="AC607">
        <f t="shared" si="384"/>
        <v>0</v>
      </c>
      <c r="AD607">
        <f t="shared" si="385"/>
        <v>0</v>
      </c>
      <c r="AE607">
        <f t="shared" si="371"/>
        <v>0</v>
      </c>
      <c r="AF607">
        <f t="shared" si="386"/>
        <v>0</v>
      </c>
      <c r="AG607">
        <f t="shared" si="387"/>
        <v>0</v>
      </c>
      <c r="AH607">
        <f t="shared" si="388"/>
        <v>0</v>
      </c>
      <c r="AI607">
        <f t="shared" si="389"/>
        <v>0</v>
      </c>
      <c r="AJ607">
        <f t="shared" si="390"/>
        <v>0</v>
      </c>
      <c r="AK607">
        <f t="shared" si="391"/>
        <v>500000</v>
      </c>
      <c r="AL607">
        <f t="shared" si="392"/>
        <v>0</v>
      </c>
      <c r="AM607">
        <f t="shared" si="393"/>
        <v>0</v>
      </c>
      <c r="AN607">
        <f t="shared" si="394"/>
        <v>0</v>
      </c>
      <c r="AO607">
        <f t="shared" si="395"/>
        <v>0</v>
      </c>
      <c r="AP607">
        <f t="shared" si="396"/>
        <v>0</v>
      </c>
      <c r="AQ607">
        <f t="shared" si="397"/>
        <v>0</v>
      </c>
      <c r="AR607">
        <f t="shared" si="398"/>
        <v>0</v>
      </c>
      <c r="AS607">
        <f t="shared" si="399"/>
        <v>0</v>
      </c>
      <c r="AT607">
        <f t="shared" si="400"/>
        <v>0</v>
      </c>
      <c r="AU607">
        <f t="shared" si="401"/>
        <v>0</v>
      </c>
      <c r="AV607">
        <f t="shared" si="402"/>
        <v>0</v>
      </c>
      <c r="AW607">
        <f t="shared" si="403"/>
        <v>0</v>
      </c>
      <c r="AX607">
        <f t="shared" si="404"/>
        <v>0</v>
      </c>
      <c r="AY607">
        <f t="shared" si="405"/>
        <v>0</v>
      </c>
    </row>
    <row r="608" spans="2:51">
      <c r="B608" s="1" t="s">
        <v>626</v>
      </c>
      <c r="C608" s="3">
        <v>34965</v>
      </c>
      <c r="D608" s="3">
        <v>34965</v>
      </c>
      <c r="E608" s="1" t="s">
        <v>470</v>
      </c>
      <c r="F608" s="1">
        <v>3</v>
      </c>
      <c r="G608" s="20" t="s">
        <v>994</v>
      </c>
      <c r="H608" s="5" t="s">
        <v>995</v>
      </c>
      <c r="I608" s="5" t="s">
        <v>177</v>
      </c>
      <c r="J608">
        <f t="shared" si="372"/>
        <v>0</v>
      </c>
      <c r="K608">
        <f t="shared" si="364"/>
        <v>0</v>
      </c>
      <c r="L608">
        <f t="shared" si="365"/>
        <v>0</v>
      </c>
      <c r="M608">
        <f t="shared" si="366"/>
        <v>0</v>
      </c>
      <c r="N608">
        <f t="shared" si="367"/>
        <v>0</v>
      </c>
      <c r="O608">
        <f t="shared" si="368"/>
        <v>0</v>
      </c>
      <c r="P608">
        <f t="shared" si="369"/>
        <v>34965</v>
      </c>
      <c r="Q608">
        <f t="shared" si="370"/>
        <v>1</v>
      </c>
      <c r="R608">
        <f t="shared" si="373"/>
        <v>0</v>
      </c>
      <c r="S608">
        <f t="shared" si="374"/>
        <v>0</v>
      </c>
      <c r="T608">
        <f t="shared" si="375"/>
        <v>0</v>
      </c>
      <c r="U608">
        <f t="shared" si="376"/>
        <v>0</v>
      </c>
      <c r="V608">
        <f t="shared" si="377"/>
        <v>0</v>
      </c>
      <c r="W608">
        <f t="shared" si="378"/>
        <v>0</v>
      </c>
      <c r="X608">
        <f t="shared" si="379"/>
        <v>0</v>
      </c>
      <c r="Y608">
        <f t="shared" si="380"/>
        <v>0</v>
      </c>
      <c r="Z608">
        <f t="shared" si="381"/>
        <v>0</v>
      </c>
      <c r="AA608">
        <f t="shared" si="382"/>
        <v>0</v>
      </c>
      <c r="AB608">
        <f t="shared" si="383"/>
        <v>0</v>
      </c>
      <c r="AC608">
        <f t="shared" si="384"/>
        <v>0</v>
      </c>
      <c r="AD608">
        <f t="shared" si="385"/>
        <v>0</v>
      </c>
      <c r="AE608">
        <f t="shared" si="371"/>
        <v>0</v>
      </c>
      <c r="AF608">
        <f t="shared" si="386"/>
        <v>0</v>
      </c>
      <c r="AG608">
        <f t="shared" si="387"/>
        <v>0</v>
      </c>
      <c r="AH608">
        <f t="shared" si="388"/>
        <v>0</v>
      </c>
      <c r="AI608">
        <f t="shared" si="389"/>
        <v>0</v>
      </c>
      <c r="AJ608">
        <f t="shared" si="390"/>
        <v>0</v>
      </c>
      <c r="AK608">
        <f t="shared" si="391"/>
        <v>34965</v>
      </c>
      <c r="AL608">
        <f t="shared" si="392"/>
        <v>0</v>
      </c>
      <c r="AM608">
        <f t="shared" si="393"/>
        <v>0</v>
      </c>
      <c r="AN608">
        <f t="shared" si="394"/>
        <v>0</v>
      </c>
      <c r="AO608">
        <f t="shared" si="395"/>
        <v>0</v>
      </c>
      <c r="AP608">
        <f t="shared" si="396"/>
        <v>0</v>
      </c>
      <c r="AQ608">
        <f t="shared" si="397"/>
        <v>0</v>
      </c>
      <c r="AR608">
        <f t="shared" si="398"/>
        <v>0</v>
      </c>
      <c r="AS608">
        <f t="shared" si="399"/>
        <v>0</v>
      </c>
      <c r="AT608">
        <f t="shared" si="400"/>
        <v>0</v>
      </c>
      <c r="AU608">
        <f t="shared" si="401"/>
        <v>0</v>
      </c>
      <c r="AV608">
        <f t="shared" si="402"/>
        <v>0</v>
      </c>
      <c r="AW608">
        <f t="shared" si="403"/>
        <v>0</v>
      </c>
      <c r="AX608">
        <f t="shared" si="404"/>
        <v>0</v>
      </c>
      <c r="AY608">
        <f t="shared" si="405"/>
        <v>0</v>
      </c>
    </row>
    <row r="609" spans="2:51">
      <c r="B609" s="1" t="s">
        <v>627</v>
      </c>
      <c r="C609" s="3">
        <v>180131</v>
      </c>
      <c r="D609" s="3">
        <v>180131</v>
      </c>
      <c r="E609" s="1" t="s">
        <v>470</v>
      </c>
      <c r="F609" s="1">
        <v>3</v>
      </c>
      <c r="G609" s="4" t="s">
        <v>791</v>
      </c>
      <c r="H609" s="4" t="s">
        <v>792</v>
      </c>
      <c r="I609" s="4" t="s">
        <v>177</v>
      </c>
      <c r="J609">
        <f t="shared" si="372"/>
        <v>0</v>
      </c>
      <c r="K609">
        <f t="shared" si="364"/>
        <v>0</v>
      </c>
      <c r="L609">
        <f t="shared" si="365"/>
        <v>0</v>
      </c>
      <c r="M609">
        <f t="shared" si="366"/>
        <v>0</v>
      </c>
      <c r="N609">
        <f t="shared" si="367"/>
        <v>0</v>
      </c>
      <c r="O609">
        <f t="shared" si="368"/>
        <v>0</v>
      </c>
      <c r="P609">
        <f t="shared" si="369"/>
        <v>180131</v>
      </c>
      <c r="Q609">
        <f t="shared" si="370"/>
        <v>1</v>
      </c>
      <c r="R609">
        <f t="shared" si="373"/>
        <v>0</v>
      </c>
      <c r="S609">
        <f t="shared" si="374"/>
        <v>0</v>
      </c>
      <c r="T609">
        <f t="shared" si="375"/>
        <v>0</v>
      </c>
      <c r="U609">
        <f t="shared" si="376"/>
        <v>0</v>
      </c>
      <c r="V609">
        <f t="shared" si="377"/>
        <v>0</v>
      </c>
      <c r="W609">
        <f t="shared" si="378"/>
        <v>0</v>
      </c>
      <c r="X609">
        <f t="shared" si="379"/>
        <v>0</v>
      </c>
      <c r="Y609">
        <f t="shared" si="380"/>
        <v>0</v>
      </c>
      <c r="Z609">
        <f t="shared" si="381"/>
        <v>0</v>
      </c>
      <c r="AA609">
        <f t="shared" si="382"/>
        <v>0</v>
      </c>
      <c r="AB609">
        <f t="shared" si="383"/>
        <v>0</v>
      </c>
      <c r="AC609">
        <f t="shared" si="384"/>
        <v>0</v>
      </c>
      <c r="AD609">
        <f t="shared" si="385"/>
        <v>0</v>
      </c>
      <c r="AE609">
        <f t="shared" si="371"/>
        <v>0</v>
      </c>
      <c r="AF609">
        <f t="shared" si="386"/>
        <v>0</v>
      </c>
      <c r="AG609">
        <f t="shared" si="387"/>
        <v>0</v>
      </c>
      <c r="AH609">
        <f t="shared" si="388"/>
        <v>0</v>
      </c>
      <c r="AI609">
        <f t="shared" si="389"/>
        <v>0</v>
      </c>
      <c r="AJ609">
        <f t="shared" si="390"/>
        <v>0</v>
      </c>
      <c r="AK609">
        <f t="shared" si="391"/>
        <v>0</v>
      </c>
      <c r="AL609">
        <f t="shared" si="392"/>
        <v>0</v>
      </c>
      <c r="AM609">
        <f t="shared" si="393"/>
        <v>0</v>
      </c>
      <c r="AN609">
        <f t="shared" si="394"/>
        <v>0</v>
      </c>
      <c r="AO609">
        <f t="shared" si="395"/>
        <v>0</v>
      </c>
      <c r="AP609">
        <f t="shared" si="396"/>
        <v>0</v>
      </c>
      <c r="AQ609">
        <f t="shared" si="397"/>
        <v>0</v>
      </c>
      <c r="AR609">
        <f t="shared" si="398"/>
        <v>0</v>
      </c>
      <c r="AS609">
        <f t="shared" si="399"/>
        <v>0</v>
      </c>
      <c r="AT609">
        <f t="shared" si="400"/>
        <v>180131</v>
      </c>
      <c r="AU609">
        <f t="shared" si="401"/>
        <v>0</v>
      </c>
      <c r="AV609">
        <f t="shared" si="402"/>
        <v>0</v>
      </c>
      <c r="AW609">
        <f t="shared" si="403"/>
        <v>0</v>
      </c>
      <c r="AX609">
        <f t="shared" si="404"/>
        <v>0</v>
      </c>
      <c r="AY609">
        <f t="shared" si="405"/>
        <v>0</v>
      </c>
    </row>
    <row r="610" spans="2:51">
      <c r="B610" s="1" t="s">
        <v>574</v>
      </c>
      <c r="C610" s="3">
        <v>25000</v>
      </c>
      <c r="D610" s="3">
        <v>25000</v>
      </c>
      <c r="E610" s="1" t="s">
        <v>470</v>
      </c>
      <c r="F610" s="1">
        <v>3</v>
      </c>
      <c r="G610" s="4" t="s">
        <v>791</v>
      </c>
      <c r="H610" s="4" t="s">
        <v>792</v>
      </c>
      <c r="I610" s="4" t="s">
        <v>177</v>
      </c>
      <c r="J610">
        <f t="shared" si="372"/>
        <v>0</v>
      </c>
      <c r="K610">
        <f t="shared" si="364"/>
        <v>0</v>
      </c>
      <c r="L610">
        <f>IF(I610="Liberal",C610,0)</f>
        <v>0</v>
      </c>
      <c r="M610">
        <f>IF(L610&gt;0,1,0)</f>
        <v>0</v>
      </c>
      <c r="N610">
        <f>IF(I610="IND",C610,0)</f>
        <v>0</v>
      </c>
      <c r="O610">
        <f>IF(N610&gt;0,1,0)</f>
        <v>0</v>
      </c>
      <c r="P610">
        <f>IF(I610="Labor",C610,0)</f>
        <v>25000</v>
      </c>
      <c r="Q610">
        <f>IF(P610&gt;0,1,0)</f>
        <v>1</v>
      </c>
      <c r="R610">
        <f>IF(G610="Flinders",C610,0)</f>
        <v>0</v>
      </c>
      <c r="S610">
        <f>IF(G610="Macnamara",C610,0)</f>
        <v>0</v>
      </c>
      <c r="T610">
        <f>IF(G610="Higgins",C610,0)</f>
        <v>0</v>
      </c>
      <c r="U610">
        <f>IF(G610="Indi",C610,0)</f>
        <v>0</v>
      </c>
      <c r="V610">
        <f>IF(G610="Monash",C610,0)</f>
        <v>0</v>
      </c>
      <c r="W610">
        <f>IF(G610="Corangamite",C610,0)</f>
        <v>0</v>
      </c>
      <c r="X610">
        <f>IF(G610="Casey",C610,0)</f>
        <v>0</v>
      </c>
      <c r="Y610">
        <f>IF(G610="Wannon",C610,0)</f>
        <v>0</v>
      </c>
      <c r="Z610">
        <f>IF(G610="Isaacs",C610,0)</f>
        <v>0</v>
      </c>
      <c r="AA610">
        <f>IF(G610="JagaJaga",C610,0)</f>
        <v>0</v>
      </c>
      <c r="AB610">
        <f>IF(G610="Bendigo",C610,0)</f>
        <v>0</v>
      </c>
      <c r="AC610">
        <f>IF(G610="Aston",C610,0)</f>
        <v>0</v>
      </c>
      <c r="AD610">
        <f>IF(G610="Fraser",C610,0)</f>
        <v>0</v>
      </c>
      <c r="AE610">
        <f t="shared" si="371"/>
        <v>0</v>
      </c>
      <c r="AF610">
        <f>IF(G610="Holt",C610,0)</f>
        <v>0</v>
      </c>
      <c r="AG610">
        <f>IF(G610="Chisholm",C610,0)</f>
        <v>0</v>
      </c>
      <c r="AH610">
        <f>IF(G610="Cooper",C610,0)</f>
        <v>0</v>
      </c>
      <c r="AI610">
        <f>IF(G610="Bruce",C610,0)</f>
        <v>0</v>
      </c>
      <c r="AJ610">
        <f>IF(G610="Ballarat",C610,0)</f>
        <v>0</v>
      </c>
      <c r="AK610">
        <f>IF(G610="Maribyrnong",C610,0)</f>
        <v>0</v>
      </c>
      <c r="AL610">
        <f>IF(G610="Wills",C610,0)</f>
        <v>0</v>
      </c>
      <c r="AM610">
        <f>IF(G610="Mallee",C610,0)</f>
        <v>0</v>
      </c>
      <c r="AN610">
        <f>IF(G610="Corio",C610,0)</f>
        <v>0</v>
      </c>
      <c r="AO610">
        <f>IF(G610="McEwen",C610,0)</f>
        <v>0</v>
      </c>
      <c r="AP610">
        <f>IF(G610="Hotham",C610,0)</f>
        <v>0</v>
      </c>
      <c r="AQ610">
        <f>IF(G610="Nicholls",C610,0)</f>
        <v>0</v>
      </c>
      <c r="AR610">
        <f>IF(G610="Gellibrand",C610,0)</f>
        <v>0</v>
      </c>
      <c r="AS610">
        <f>IF(G610="Gippsland",C610,0)</f>
        <v>0</v>
      </c>
      <c r="AT610">
        <f>IF(G610="Dunkley",C610,0)</f>
        <v>25000</v>
      </c>
      <c r="AU610">
        <f>IF(G610="Deakin",C610,0)</f>
        <v>0</v>
      </c>
      <c r="AV610">
        <f>IF(G610="Kooyong",C610,0)</f>
        <v>0</v>
      </c>
      <c r="AW610">
        <f t="shared" si="403"/>
        <v>0</v>
      </c>
      <c r="AX610">
        <f t="shared" si="404"/>
        <v>0</v>
      </c>
      <c r="AY610">
        <f t="shared" si="405"/>
        <v>0</v>
      </c>
    </row>
    <row r="611" spans="2:51">
      <c r="B611" s="1" t="s">
        <v>628</v>
      </c>
      <c r="C611" s="3">
        <v>500000</v>
      </c>
      <c r="D611" s="3">
        <v>500000</v>
      </c>
      <c r="E611" s="1" t="s">
        <v>470</v>
      </c>
      <c r="F611" s="1">
        <v>3</v>
      </c>
      <c r="G611" t="s">
        <v>1000</v>
      </c>
      <c r="H611" s="4" t="s">
        <v>1001</v>
      </c>
      <c r="I611" s="4" t="s">
        <v>177</v>
      </c>
      <c r="J611">
        <f t="shared" si="372"/>
        <v>0</v>
      </c>
      <c r="K611">
        <f>IF(I610&gt;0,1,0)</f>
        <v>1</v>
      </c>
      <c r="L611">
        <f>IF(H610="Liberal",C611,0)</f>
        <v>0</v>
      </c>
      <c r="M611">
        <f t="shared" si="366"/>
        <v>0</v>
      </c>
      <c r="N611">
        <f>IF(H610="IND",C611,0)</f>
        <v>0</v>
      </c>
      <c r="O611">
        <f t="shared" si="368"/>
        <v>0</v>
      </c>
      <c r="P611">
        <f>IF(I610="Labor",C611,0)</f>
        <v>500000</v>
      </c>
      <c r="Q611">
        <f>IF(P611&gt;0,1,0)</f>
        <v>1</v>
      </c>
      <c r="R611">
        <f>IF(G611="Flinders",C611,0)</f>
        <v>0</v>
      </c>
      <c r="S611">
        <f>IF(G611="Macnamara",C611,0)</f>
        <v>0</v>
      </c>
      <c r="T611">
        <f>IF(G611="Higgins",C611,0)</f>
        <v>0</v>
      </c>
      <c r="U611">
        <f>IF(G611="Indi",C611,0)</f>
        <v>0</v>
      </c>
      <c r="V611">
        <f>IF(G611="Monash",C611,0)</f>
        <v>0</v>
      </c>
      <c r="W611">
        <f>IF(G611="Corangamite",C611,0)</f>
        <v>0</v>
      </c>
      <c r="X611">
        <f>IF(G611="Casey",C611,0)</f>
        <v>0</v>
      </c>
      <c r="Y611">
        <f>IF(G611="Wannon",C611,0)</f>
        <v>0</v>
      </c>
      <c r="Z611">
        <f>IF(G611="Isaacs",C611,0)</f>
        <v>0</v>
      </c>
      <c r="AA611">
        <f>IF(G611="JagaJaga",C611,0)</f>
        <v>0</v>
      </c>
      <c r="AB611">
        <f>IF(G611="Bendigo",C611,0)</f>
        <v>0</v>
      </c>
      <c r="AC611">
        <f>IF(G611="Aston",C611,0)</f>
        <v>0</v>
      </c>
      <c r="AD611">
        <f>IF(G611="Fraser",C611,0)</f>
        <v>0</v>
      </c>
      <c r="AE611">
        <f t="shared" si="371"/>
        <v>0</v>
      </c>
      <c r="AF611">
        <f>IF(G611="Holt",C611,0)</f>
        <v>0</v>
      </c>
      <c r="AG611">
        <f>IF(G611="Chisholm",C611,0)</f>
        <v>0</v>
      </c>
      <c r="AH611">
        <f>IF(G611="Cooper",C611,0)</f>
        <v>0</v>
      </c>
      <c r="AI611">
        <f>IF(G611="Bruce",C611,0)</f>
        <v>0</v>
      </c>
      <c r="AJ611">
        <f>IF(G611="Ballarat",C611,0)</f>
        <v>0</v>
      </c>
      <c r="AK611">
        <f>IF(G611="Maribyrnong",C611,0)</f>
        <v>0</v>
      </c>
      <c r="AL611">
        <f>IF(G611="Wills",C611,0)</f>
        <v>0</v>
      </c>
      <c r="AM611">
        <f>IF(G611="Mallee",C611,0)</f>
        <v>0</v>
      </c>
      <c r="AN611">
        <f>IF(G611="Corio",C611,0)</f>
        <v>500000</v>
      </c>
      <c r="AO611">
        <f>IF(G611="McEwen",C611,0)</f>
        <v>0</v>
      </c>
      <c r="AP611">
        <f>IF(G611="Hotham",C611,0)</f>
        <v>0</v>
      </c>
      <c r="AQ611">
        <f>IF(G611="Nicholls",C611,0)</f>
        <v>0</v>
      </c>
      <c r="AR611">
        <f>IF(G611="Gellibrand",C611,0)</f>
        <v>0</v>
      </c>
      <c r="AS611">
        <f>IF(G611="Gippsland",C611,0)</f>
        <v>0</v>
      </c>
      <c r="AT611">
        <f>IF(G611="Dunkley",C611,0)</f>
        <v>0</v>
      </c>
      <c r="AU611">
        <f>IF(G611="Deakin",C611,0)</f>
        <v>0</v>
      </c>
      <c r="AV611">
        <f>IF(G611="Kooyong",C611,0)</f>
        <v>0</v>
      </c>
      <c r="AW611">
        <f t="shared" si="403"/>
        <v>0</v>
      </c>
      <c r="AX611">
        <f t="shared" si="404"/>
        <v>0</v>
      </c>
      <c r="AY611">
        <f t="shared" si="405"/>
        <v>0</v>
      </c>
    </row>
    <row r="612" spans="2:51">
      <c r="B612" s="1" t="s">
        <v>629</v>
      </c>
      <c r="C612" s="3">
        <v>476558</v>
      </c>
      <c r="D612" s="3">
        <v>476558</v>
      </c>
      <c r="E612" s="1" t="s">
        <v>470</v>
      </c>
      <c r="F612" s="1">
        <v>3</v>
      </c>
      <c r="G612" t="s">
        <v>971</v>
      </c>
      <c r="H612" t="s">
        <v>972</v>
      </c>
      <c r="I612" t="s">
        <v>177</v>
      </c>
      <c r="J612">
        <f t="shared" si="372"/>
        <v>0</v>
      </c>
      <c r="K612">
        <f t="shared" si="364"/>
        <v>0</v>
      </c>
      <c r="L612">
        <f t="shared" si="365"/>
        <v>0</v>
      </c>
      <c r="M612">
        <f t="shared" si="366"/>
        <v>0</v>
      </c>
      <c r="N612">
        <f t="shared" si="367"/>
        <v>0</v>
      </c>
      <c r="O612">
        <f t="shared" si="368"/>
        <v>0</v>
      </c>
      <c r="P612">
        <f t="shared" si="369"/>
        <v>476558</v>
      </c>
      <c r="Q612">
        <f t="shared" si="370"/>
        <v>1</v>
      </c>
      <c r="R612">
        <f t="shared" si="373"/>
        <v>0</v>
      </c>
      <c r="S612">
        <f t="shared" si="374"/>
        <v>476558</v>
      </c>
      <c r="T612">
        <f t="shared" si="375"/>
        <v>0</v>
      </c>
      <c r="U612">
        <f t="shared" si="376"/>
        <v>0</v>
      </c>
      <c r="V612">
        <f t="shared" si="377"/>
        <v>0</v>
      </c>
      <c r="W612">
        <f t="shared" si="378"/>
        <v>0</v>
      </c>
      <c r="X612">
        <f t="shared" si="379"/>
        <v>0</v>
      </c>
      <c r="Y612">
        <f t="shared" si="380"/>
        <v>0</v>
      </c>
      <c r="Z612">
        <f t="shared" si="381"/>
        <v>0</v>
      </c>
      <c r="AA612">
        <f t="shared" si="382"/>
        <v>0</v>
      </c>
      <c r="AB612">
        <f t="shared" si="383"/>
        <v>0</v>
      </c>
      <c r="AC612">
        <f t="shared" si="384"/>
        <v>0</v>
      </c>
      <c r="AD612">
        <f t="shared" si="385"/>
        <v>0</v>
      </c>
      <c r="AE612">
        <f t="shared" si="371"/>
        <v>0</v>
      </c>
      <c r="AF612">
        <f t="shared" si="386"/>
        <v>0</v>
      </c>
      <c r="AG612">
        <f t="shared" si="387"/>
        <v>0</v>
      </c>
      <c r="AH612">
        <f t="shared" si="388"/>
        <v>0</v>
      </c>
      <c r="AI612">
        <f t="shared" si="389"/>
        <v>0</v>
      </c>
      <c r="AJ612">
        <f t="shared" si="390"/>
        <v>0</v>
      </c>
      <c r="AK612">
        <f t="shared" si="391"/>
        <v>0</v>
      </c>
      <c r="AL612">
        <f t="shared" si="392"/>
        <v>0</v>
      </c>
      <c r="AM612">
        <f t="shared" si="393"/>
        <v>0</v>
      </c>
      <c r="AN612">
        <f t="shared" si="394"/>
        <v>0</v>
      </c>
      <c r="AO612">
        <f t="shared" si="395"/>
        <v>0</v>
      </c>
      <c r="AP612">
        <f t="shared" si="396"/>
        <v>0</v>
      </c>
      <c r="AQ612">
        <f t="shared" si="397"/>
        <v>0</v>
      </c>
      <c r="AR612">
        <f t="shared" si="398"/>
        <v>0</v>
      </c>
      <c r="AS612">
        <f t="shared" si="399"/>
        <v>0</v>
      </c>
      <c r="AT612">
        <f t="shared" si="400"/>
        <v>0</v>
      </c>
      <c r="AU612">
        <f t="shared" si="401"/>
        <v>0</v>
      </c>
      <c r="AV612">
        <f t="shared" si="402"/>
        <v>0</v>
      </c>
      <c r="AW612">
        <f t="shared" si="403"/>
        <v>0</v>
      </c>
      <c r="AX612">
        <f t="shared" si="404"/>
        <v>0</v>
      </c>
      <c r="AY612">
        <f t="shared" si="405"/>
        <v>0</v>
      </c>
    </row>
    <row r="613" spans="2:51">
      <c r="B613" s="1" t="s">
        <v>630</v>
      </c>
      <c r="C613" s="3">
        <v>25000</v>
      </c>
      <c r="D613" s="3">
        <v>25000</v>
      </c>
      <c r="E613" s="1" t="s">
        <v>470</v>
      </c>
      <c r="F613" s="1">
        <v>3</v>
      </c>
      <c r="G613" s="5" t="s">
        <v>1014</v>
      </c>
      <c r="H613" s="6" t="s">
        <v>1015</v>
      </c>
      <c r="I613" s="6" t="s">
        <v>780</v>
      </c>
      <c r="J613">
        <f t="shared" si="372"/>
        <v>0</v>
      </c>
      <c r="K613">
        <f t="shared" si="364"/>
        <v>0</v>
      </c>
      <c r="L613">
        <f t="shared" si="365"/>
        <v>25000</v>
      </c>
      <c r="M613">
        <f t="shared" si="366"/>
        <v>1</v>
      </c>
      <c r="N613">
        <f t="shared" si="367"/>
        <v>0</v>
      </c>
      <c r="O613">
        <f t="shared" si="368"/>
        <v>0</v>
      </c>
      <c r="P613">
        <f t="shared" si="369"/>
        <v>0</v>
      </c>
      <c r="Q613">
        <f t="shared" si="370"/>
        <v>0</v>
      </c>
      <c r="R613">
        <f t="shared" si="373"/>
        <v>0</v>
      </c>
      <c r="S613">
        <f t="shared" si="374"/>
        <v>0</v>
      </c>
      <c r="T613">
        <f t="shared" si="375"/>
        <v>0</v>
      </c>
      <c r="U613">
        <f t="shared" si="376"/>
        <v>0</v>
      </c>
      <c r="V613">
        <f t="shared" si="377"/>
        <v>0</v>
      </c>
      <c r="W613">
        <f t="shared" si="378"/>
        <v>0</v>
      </c>
      <c r="X613">
        <f t="shared" si="379"/>
        <v>0</v>
      </c>
      <c r="Y613">
        <f t="shared" si="380"/>
        <v>0</v>
      </c>
      <c r="Z613">
        <f t="shared" si="381"/>
        <v>0</v>
      </c>
      <c r="AA613">
        <f t="shared" si="382"/>
        <v>0</v>
      </c>
      <c r="AB613">
        <f t="shared" si="383"/>
        <v>0</v>
      </c>
      <c r="AC613">
        <f t="shared" si="384"/>
        <v>0</v>
      </c>
      <c r="AD613">
        <f t="shared" si="385"/>
        <v>0</v>
      </c>
      <c r="AE613">
        <f t="shared" si="371"/>
        <v>0</v>
      </c>
      <c r="AF613">
        <f t="shared" si="386"/>
        <v>0</v>
      </c>
      <c r="AG613">
        <f t="shared" si="387"/>
        <v>0</v>
      </c>
      <c r="AH613">
        <f t="shared" si="388"/>
        <v>0</v>
      </c>
      <c r="AI613">
        <f t="shared" si="389"/>
        <v>0</v>
      </c>
      <c r="AJ613">
        <f t="shared" si="390"/>
        <v>0</v>
      </c>
      <c r="AK613">
        <f t="shared" si="391"/>
        <v>0</v>
      </c>
      <c r="AL613">
        <f t="shared" si="392"/>
        <v>0</v>
      </c>
      <c r="AM613">
        <f t="shared" si="393"/>
        <v>0</v>
      </c>
      <c r="AN613">
        <f t="shared" si="394"/>
        <v>0</v>
      </c>
      <c r="AO613">
        <f t="shared" si="395"/>
        <v>0</v>
      </c>
      <c r="AP613">
        <f t="shared" si="396"/>
        <v>0</v>
      </c>
      <c r="AQ613">
        <f t="shared" si="397"/>
        <v>0</v>
      </c>
      <c r="AR613">
        <f t="shared" si="398"/>
        <v>0</v>
      </c>
      <c r="AS613">
        <f t="shared" si="399"/>
        <v>0</v>
      </c>
      <c r="AT613">
        <f t="shared" si="400"/>
        <v>0</v>
      </c>
      <c r="AU613">
        <f t="shared" si="401"/>
        <v>0</v>
      </c>
      <c r="AV613">
        <f t="shared" si="402"/>
        <v>25000</v>
      </c>
      <c r="AW613">
        <f t="shared" si="403"/>
        <v>0</v>
      </c>
      <c r="AX613">
        <f t="shared" si="404"/>
        <v>0</v>
      </c>
      <c r="AY613">
        <f t="shared" si="405"/>
        <v>0</v>
      </c>
    </row>
    <row r="614" spans="2:51">
      <c r="B614" s="1" t="s">
        <v>631</v>
      </c>
      <c r="C614" s="3">
        <v>256000</v>
      </c>
      <c r="D614" s="3">
        <v>256000</v>
      </c>
      <c r="E614" s="1" t="s">
        <v>470</v>
      </c>
      <c r="F614" s="1">
        <v>3</v>
      </c>
      <c r="G614" t="s">
        <v>965</v>
      </c>
      <c r="H614" t="s">
        <v>966</v>
      </c>
      <c r="I614" t="s">
        <v>177</v>
      </c>
      <c r="J614">
        <f t="shared" si="372"/>
        <v>0</v>
      </c>
      <c r="K614">
        <f t="shared" si="364"/>
        <v>0</v>
      </c>
      <c r="L614">
        <f t="shared" si="365"/>
        <v>0</v>
      </c>
      <c r="M614">
        <f t="shared" si="366"/>
        <v>0</v>
      </c>
      <c r="N614">
        <f t="shared" si="367"/>
        <v>0</v>
      </c>
      <c r="O614">
        <f t="shared" si="368"/>
        <v>0</v>
      </c>
      <c r="P614">
        <f t="shared" si="369"/>
        <v>256000</v>
      </c>
      <c r="Q614">
        <f t="shared" si="370"/>
        <v>1</v>
      </c>
      <c r="R614">
        <f t="shared" si="373"/>
        <v>0</v>
      </c>
      <c r="S614">
        <f t="shared" si="374"/>
        <v>0</v>
      </c>
      <c r="T614">
        <f t="shared" si="375"/>
        <v>0</v>
      </c>
      <c r="U614">
        <f t="shared" si="376"/>
        <v>0</v>
      </c>
      <c r="V614">
        <f t="shared" si="377"/>
        <v>0</v>
      </c>
      <c r="W614">
        <f t="shared" si="378"/>
        <v>256000</v>
      </c>
      <c r="X614">
        <f t="shared" si="379"/>
        <v>0</v>
      </c>
      <c r="Y614">
        <f t="shared" si="380"/>
        <v>0</v>
      </c>
      <c r="Z614">
        <f t="shared" si="381"/>
        <v>0</v>
      </c>
      <c r="AA614">
        <f t="shared" si="382"/>
        <v>0</v>
      </c>
      <c r="AB614">
        <f t="shared" si="383"/>
        <v>0</v>
      </c>
      <c r="AC614">
        <f t="shared" si="384"/>
        <v>0</v>
      </c>
      <c r="AD614">
        <f t="shared" si="385"/>
        <v>0</v>
      </c>
      <c r="AE614">
        <f t="shared" si="371"/>
        <v>0</v>
      </c>
      <c r="AF614">
        <f t="shared" si="386"/>
        <v>0</v>
      </c>
      <c r="AG614">
        <f t="shared" si="387"/>
        <v>0</v>
      </c>
      <c r="AH614">
        <f t="shared" si="388"/>
        <v>0</v>
      </c>
      <c r="AI614">
        <f t="shared" si="389"/>
        <v>0</v>
      </c>
      <c r="AJ614">
        <f t="shared" si="390"/>
        <v>0</v>
      </c>
      <c r="AK614">
        <f t="shared" si="391"/>
        <v>0</v>
      </c>
      <c r="AL614">
        <f t="shared" si="392"/>
        <v>0</v>
      </c>
      <c r="AM614">
        <f t="shared" si="393"/>
        <v>0</v>
      </c>
      <c r="AN614">
        <f t="shared" si="394"/>
        <v>0</v>
      </c>
      <c r="AO614">
        <f t="shared" si="395"/>
        <v>0</v>
      </c>
      <c r="AP614">
        <f t="shared" si="396"/>
        <v>0</v>
      </c>
      <c r="AQ614">
        <f t="shared" si="397"/>
        <v>0</v>
      </c>
      <c r="AR614">
        <f t="shared" si="398"/>
        <v>0</v>
      </c>
      <c r="AS614">
        <f t="shared" si="399"/>
        <v>0</v>
      </c>
      <c r="AT614">
        <f t="shared" si="400"/>
        <v>0</v>
      </c>
      <c r="AU614">
        <f t="shared" si="401"/>
        <v>0</v>
      </c>
      <c r="AV614">
        <f t="shared" si="402"/>
        <v>0</v>
      </c>
      <c r="AW614">
        <f t="shared" si="403"/>
        <v>0</v>
      </c>
      <c r="AX614">
        <f t="shared" si="404"/>
        <v>0</v>
      </c>
      <c r="AY614">
        <f t="shared" si="405"/>
        <v>0</v>
      </c>
    </row>
    <row r="615" spans="2:51">
      <c r="B615" s="1" t="s">
        <v>632</v>
      </c>
      <c r="C615" s="3">
        <v>500000</v>
      </c>
      <c r="D615" s="3">
        <v>500000</v>
      </c>
      <c r="E615" s="1" t="s">
        <v>470</v>
      </c>
      <c r="F615" s="1">
        <v>3</v>
      </c>
      <c r="G615" s="5" t="s">
        <v>1014</v>
      </c>
      <c r="H615" s="6" t="s">
        <v>1015</v>
      </c>
      <c r="I615" s="6" t="s">
        <v>780</v>
      </c>
      <c r="J615">
        <f t="shared" si="372"/>
        <v>0</v>
      </c>
      <c r="K615">
        <f t="shared" si="364"/>
        <v>0</v>
      </c>
      <c r="L615">
        <f t="shared" si="365"/>
        <v>500000</v>
      </c>
      <c r="M615">
        <f t="shared" si="366"/>
        <v>1</v>
      </c>
      <c r="N615">
        <f t="shared" si="367"/>
        <v>0</v>
      </c>
      <c r="O615">
        <f t="shared" si="368"/>
        <v>0</v>
      </c>
      <c r="P615">
        <f t="shared" si="369"/>
        <v>0</v>
      </c>
      <c r="Q615">
        <f t="shared" si="370"/>
        <v>0</v>
      </c>
      <c r="R615">
        <f t="shared" si="373"/>
        <v>0</v>
      </c>
      <c r="S615">
        <f t="shared" si="374"/>
        <v>0</v>
      </c>
      <c r="T615">
        <f t="shared" si="375"/>
        <v>0</v>
      </c>
      <c r="U615">
        <f t="shared" si="376"/>
        <v>0</v>
      </c>
      <c r="V615">
        <f t="shared" si="377"/>
        <v>0</v>
      </c>
      <c r="W615">
        <f t="shared" si="378"/>
        <v>0</v>
      </c>
      <c r="X615">
        <f t="shared" si="379"/>
        <v>0</v>
      </c>
      <c r="Y615">
        <f t="shared" si="380"/>
        <v>0</v>
      </c>
      <c r="Z615">
        <f t="shared" si="381"/>
        <v>0</v>
      </c>
      <c r="AA615">
        <f t="shared" si="382"/>
        <v>0</v>
      </c>
      <c r="AB615">
        <f t="shared" si="383"/>
        <v>0</v>
      </c>
      <c r="AC615">
        <f t="shared" si="384"/>
        <v>0</v>
      </c>
      <c r="AD615">
        <f t="shared" si="385"/>
        <v>0</v>
      </c>
      <c r="AE615">
        <f t="shared" si="371"/>
        <v>0</v>
      </c>
      <c r="AF615">
        <f t="shared" si="386"/>
        <v>0</v>
      </c>
      <c r="AG615">
        <f t="shared" si="387"/>
        <v>0</v>
      </c>
      <c r="AH615">
        <f t="shared" si="388"/>
        <v>0</v>
      </c>
      <c r="AI615">
        <f t="shared" si="389"/>
        <v>0</v>
      </c>
      <c r="AJ615">
        <f t="shared" si="390"/>
        <v>0</v>
      </c>
      <c r="AK615">
        <f t="shared" si="391"/>
        <v>0</v>
      </c>
      <c r="AL615">
        <f t="shared" si="392"/>
        <v>0</v>
      </c>
      <c r="AM615">
        <f t="shared" si="393"/>
        <v>0</v>
      </c>
      <c r="AN615">
        <f t="shared" si="394"/>
        <v>0</v>
      </c>
      <c r="AO615">
        <f t="shared" si="395"/>
        <v>0</v>
      </c>
      <c r="AP615">
        <f t="shared" si="396"/>
        <v>0</v>
      </c>
      <c r="AQ615">
        <f t="shared" si="397"/>
        <v>0</v>
      </c>
      <c r="AR615">
        <f t="shared" si="398"/>
        <v>0</v>
      </c>
      <c r="AS615">
        <f t="shared" si="399"/>
        <v>0</v>
      </c>
      <c r="AT615">
        <f t="shared" si="400"/>
        <v>0</v>
      </c>
      <c r="AU615">
        <f t="shared" si="401"/>
        <v>0</v>
      </c>
      <c r="AV615">
        <f t="shared" si="402"/>
        <v>500000</v>
      </c>
      <c r="AW615">
        <f t="shared" si="403"/>
        <v>0</v>
      </c>
      <c r="AX615">
        <f t="shared" si="404"/>
        <v>0</v>
      </c>
      <c r="AY615">
        <f t="shared" si="405"/>
        <v>0</v>
      </c>
    </row>
    <row r="616" spans="2:51">
      <c r="B616" s="1" t="s">
        <v>513</v>
      </c>
      <c r="C616" s="3">
        <v>200000</v>
      </c>
      <c r="D616" s="3">
        <v>200000</v>
      </c>
      <c r="E616" s="1" t="s">
        <v>470</v>
      </c>
      <c r="F616" s="1">
        <v>3</v>
      </c>
      <c r="G616" s="5" t="s">
        <v>1008</v>
      </c>
      <c r="H616" s="6" t="s">
        <v>1009</v>
      </c>
      <c r="I616" s="6" t="s">
        <v>177</v>
      </c>
      <c r="J616">
        <f t="shared" si="372"/>
        <v>0</v>
      </c>
      <c r="K616">
        <f t="shared" si="364"/>
        <v>0</v>
      </c>
      <c r="L616">
        <f t="shared" si="365"/>
        <v>0</v>
      </c>
      <c r="M616">
        <f t="shared" si="366"/>
        <v>0</v>
      </c>
      <c r="N616">
        <f t="shared" si="367"/>
        <v>0</v>
      </c>
      <c r="O616">
        <f t="shared" si="368"/>
        <v>0</v>
      </c>
      <c r="P616">
        <f t="shared" si="369"/>
        <v>200000</v>
      </c>
      <c r="Q616">
        <f t="shared" si="370"/>
        <v>1</v>
      </c>
      <c r="R616">
        <f t="shared" si="373"/>
        <v>0</v>
      </c>
      <c r="S616">
        <f t="shared" si="374"/>
        <v>0</v>
      </c>
      <c r="T616">
        <f t="shared" si="375"/>
        <v>0</v>
      </c>
      <c r="U616">
        <f t="shared" si="376"/>
        <v>0</v>
      </c>
      <c r="V616">
        <f t="shared" si="377"/>
        <v>0</v>
      </c>
      <c r="W616">
        <f t="shared" si="378"/>
        <v>0</v>
      </c>
      <c r="X616">
        <f t="shared" si="379"/>
        <v>0</v>
      </c>
      <c r="Y616">
        <f t="shared" si="380"/>
        <v>0</v>
      </c>
      <c r="Z616">
        <f t="shared" si="381"/>
        <v>0</v>
      </c>
      <c r="AA616">
        <f t="shared" si="382"/>
        <v>0</v>
      </c>
      <c r="AB616">
        <f t="shared" si="383"/>
        <v>0</v>
      </c>
      <c r="AC616">
        <f t="shared" si="384"/>
        <v>0</v>
      </c>
      <c r="AD616">
        <f t="shared" si="385"/>
        <v>0</v>
      </c>
      <c r="AE616">
        <f t="shared" si="371"/>
        <v>0</v>
      </c>
      <c r="AF616">
        <f t="shared" si="386"/>
        <v>0</v>
      </c>
      <c r="AG616">
        <f t="shared" si="387"/>
        <v>0</v>
      </c>
      <c r="AH616">
        <f t="shared" si="388"/>
        <v>0</v>
      </c>
      <c r="AI616">
        <f t="shared" si="389"/>
        <v>0</v>
      </c>
      <c r="AJ616">
        <f t="shared" si="390"/>
        <v>0</v>
      </c>
      <c r="AK616">
        <f t="shared" si="391"/>
        <v>0</v>
      </c>
      <c r="AL616">
        <f t="shared" si="392"/>
        <v>0</v>
      </c>
      <c r="AM616">
        <f t="shared" si="393"/>
        <v>0</v>
      </c>
      <c r="AN616">
        <f t="shared" si="394"/>
        <v>0</v>
      </c>
      <c r="AO616">
        <f t="shared" si="395"/>
        <v>0</v>
      </c>
      <c r="AP616">
        <f t="shared" si="396"/>
        <v>0</v>
      </c>
      <c r="AQ616">
        <f t="shared" si="397"/>
        <v>0</v>
      </c>
      <c r="AR616">
        <f t="shared" si="398"/>
        <v>200000</v>
      </c>
      <c r="AS616">
        <f t="shared" si="399"/>
        <v>0</v>
      </c>
      <c r="AT616">
        <f t="shared" si="400"/>
        <v>0</v>
      </c>
      <c r="AU616">
        <f t="shared" si="401"/>
        <v>0</v>
      </c>
      <c r="AV616">
        <f t="shared" si="402"/>
        <v>0</v>
      </c>
      <c r="AW616">
        <f t="shared" si="403"/>
        <v>0</v>
      </c>
      <c r="AX616">
        <f t="shared" si="404"/>
        <v>0</v>
      </c>
      <c r="AY616">
        <f t="shared" si="405"/>
        <v>0</v>
      </c>
    </row>
    <row r="617" spans="2:51">
      <c r="B617" s="1" t="s">
        <v>633</v>
      </c>
      <c r="C617" s="3">
        <v>42000</v>
      </c>
      <c r="D617" s="3">
        <v>42000</v>
      </c>
      <c r="E617" s="1" t="s">
        <v>470</v>
      </c>
      <c r="F617" s="1">
        <v>3</v>
      </c>
      <c r="G617" t="s">
        <v>979</v>
      </c>
      <c r="H617" t="s">
        <v>980</v>
      </c>
      <c r="I617" t="s">
        <v>780</v>
      </c>
      <c r="J617">
        <f t="shared" si="372"/>
        <v>0</v>
      </c>
      <c r="K617">
        <f t="shared" si="364"/>
        <v>0</v>
      </c>
      <c r="L617">
        <f t="shared" si="365"/>
        <v>42000</v>
      </c>
      <c r="M617">
        <f t="shared" si="366"/>
        <v>1</v>
      </c>
      <c r="N617">
        <f t="shared" si="367"/>
        <v>0</v>
      </c>
      <c r="O617">
        <f t="shared" si="368"/>
        <v>0</v>
      </c>
      <c r="P617">
        <f t="shared" si="369"/>
        <v>0</v>
      </c>
      <c r="Q617">
        <f t="shared" si="370"/>
        <v>0</v>
      </c>
      <c r="R617">
        <f t="shared" si="373"/>
        <v>0</v>
      </c>
      <c r="S617">
        <f t="shared" si="374"/>
        <v>0</v>
      </c>
      <c r="T617">
        <f t="shared" si="375"/>
        <v>0</v>
      </c>
      <c r="U617">
        <f t="shared" si="376"/>
        <v>0</v>
      </c>
      <c r="V617">
        <f t="shared" si="377"/>
        <v>0</v>
      </c>
      <c r="W617">
        <f t="shared" si="378"/>
        <v>0</v>
      </c>
      <c r="X617">
        <f t="shared" si="379"/>
        <v>0</v>
      </c>
      <c r="Y617">
        <f t="shared" si="380"/>
        <v>42000</v>
      </c>
      <c r="Z617">
        <f t="shared" si="381"/>
        <v>0</v>
      </c>
      <c r="AA617">
        <f t="shared" si="382"/>
        <v>0</v>
      </c>
      <c r="AB617">
        <f t="shared" si="383"/>
        <v>0</v>
      </c>
      <c r="AC617">
        <f t="shared" si="384"/>
        <v>0</v>
      </c>
      <c r="AD617">
        <f t="shared" si="385"/>
        <v>0</v>
      </c>
      <c r="AE617">
        <f t="shared" si="371"/>
        <v>0</v>
      </c>
      <c r="AF617">
        <f t="shared" si="386"/>
        <v>0</v>
      </c>
      <c r="AG617">
        <f t="shared" si="387"/>
        <v>0</v>
      </c>
      <c r="AH617">
        <f t="shared" si="388"/>
        <v>0</v>
      </c>
      <c r="AI617">
        <f t="shared" si="389"/>
        <v>0</v>
      </c>
      <c r="AJ617">
        <f t="shared" si="390"/>
        <v>0</v>
      </c>
      <c r="AK617">
        <f t="shared" si="391"/>
        <v>0</v>
      </c>
      <c r="AL617">
        <f t="shared" si="392"/>
        <v>0</v>
      </c>
      <c r="AM617">
        <f t="shared" si="393"/>
        <v>0</v>
      </c>
      <c r="AN617">
        <f t="shared" si="394"/>
        <v>0</v>
      </c>
      <c r="AO617">
        <f t="shared" si="395"/>
        <v>0</v>
      </c>
      <c r="AP617">
        <f t="shared" si="396"/>
        <v>0</v>
      </c>
      <c r="AQ617">
        <f t="shared" si="397"/>
        <v>0</v>
      </c>
      <c r="AR617">
        <f t="shared" si="398"/>
        <v>0</v>
      </c>
      <c r="AS617">
        <f t="shared" si="399"/>
        <v>0</v>
      </c>
      <c r="AT617">
        <f t="shared" si="400"/>
        <v>0</v>
      </c>
      <c r="AU617">
        <f t="shared" si="401"/>
        <v>0</v>
      </c>
      <c r="AV617">
        <f t="shared" si="402"/>
        <v>0</v>
      </c>
      <c r="AW617">
        <f t="shared" si="403"/>
        <v>0</v>
      </c>
      <c r="AX617">
        <f t="shared" si="404"/>
        <v>0</v>
      </c>
      <c r="AY617">
        <f t="shared" si="405"/>
        <v>0</v>
      </c>
    </row>
    <row r="618" spans="2:51">
      <c r="B618" s="1" t="s">
        <v>634</v>
      </c>
      <c r="C618" s="3">
        <v>50000</v>
      </c>
      <c r="D618" s="3">
        <v>50000</v>
      </c>
      <c r="E618" s="1" t="s">
        <v>470</v>
      </c>
      <c r="F618" s="1">
        <v>3</v>
      </c>
      <c r="G618" t="s">
        <v>965</v>
      </c>
      <c r="H618" t="s">
        <v>966</v>
      </c>
      <c r="I618" t="s">
        <v>177</v>
      </c>
      <c r="J618">
        <f t="shared" si="372"/>
        <v>0</v>
      </c>
      <c r="K618">
        <f t="shared" si="364"/>
        <v>0</v>
      </c>
      <c r="L618">
        <f t="shared" si="365"/>
        <v>0</v>
      </c>
      <c r="M618">
        <f t="shared" si="366"/>
        <v>0</v>
      </c>
      <c r="N618">
        <f t="shared" si="367"/>
        <v>0</v>
      </c>
      <c r="O618">
        <f t="shared" si="368"/>
        <v>0</v>
      </c>
      <c r="P618">
        <f t="shared" si="369"/>
        <v>50000</v>
      </c>
      <c r="Q618">
        <f t="shared" si="370"/>
        <v>1</v>
      </c>
      <c r="R618">
        <f t="shared" si="373"/>
        <v>0</v>
      </c>
      <c r="S618">
        <f t="shared" si="374"/>
        <v>0</v>
      </c>
      <c r="T618">
        <f t="shared" si="375"/>
        <v>0</v>
      </c>
      <c r="U618">
        <f t="shared" si="376"/>
        <v>0</v>
      </c>
      <c r="V618">
        <f t="shared" si="377"/>
        <v>0</v>
      </c>
      <c r="W618">
        <f t="shared" si="378"/>
        <v>50000</v>
      </c>
      <c r="X618">
        <f t="shared" si="379"/>
        <v>0</v>
      </c>
      <c r="Y618">
        <f t="shared" si="380"/>
        <v>0</v>
      </c>
      <c r="Z618">
        <f t="shared" si="381"/>
        <v>0</v>
      </c>
      <c r="AA618">
        <f t="shared" si="382"/>
        <v>0</v>
      </c>
      <c r="AB618">
        <f t="shared" si="383"/>
        <v>0</v>
      </c>
      <c r="AC618">
        <f t="shared" si="384"/>
        <v>0</v>
      </c>
      <c r="AD618">
        <f t="shared" si="385"/>
        <v>0</v>
      </c>
      <c r="AE618">
        <f t="shared" si="371"/>
        <v>0</v>
      </c>
      <c r="AF618">
        <f t="shared" si="386"/>
        <v>0</v>
      </c>
      <c r="AG618">
        <f t="shared" si="387"/>
        <v>0</v>
      </c>
      <c r="AH618">
        <f t="shared" si="388"/>
        <v>0</v>
      </c>
      <c r="AI618">
        <f t="shared" si="389"/>
        <v>0</v>
      </c>
      <c r="AJ618">
        <f t="shared" si="390"/>
        <v>0</v>
      </c>
      <c r="AK618">
        <f t="shared" si="391"/>
        <v>0</v>
      </c>
      <c r="AL618">
        <f t="shared" si="392"/>
        <v>0</v>
      </c>
      <c r="AM618">
        <f t="shared" si="393"/>
        <v>0</v>
      </c>
      <c r="AN618">
        <f t="shared" si="394"/>
        <v>0</v>
      </c>
      <c r="AO618">
        <f t="shared" si="395"/>
        <v>0</v>
      </c>
      <c r="AP618">
        <f t="shared" si="396"/>
        <v>0</v>
      </c>
      <c r="AQ618">
        <f t="shared" si="397"/>
        <v>0</v>
      </c>
      <c r="AR618">
        <f t="shared" si="398"/>
        <v>0</v>
      </c>
      <c r="AS618">
        <f t="shared" si="399"/>
        <v>0</v>
      </c>
      <c r="AT618">
        <f t="shared" si="400"/>
        <v>0</v>
      </c>
      <c r="AU618">
        <f t="shared" si="401"/>
        <v>0</v>
      </c>
      <c r="AV618">
        <f t="shared" si="402"/>
        <v>0</v>
      </c>
      <c r="AW618">
        <f t="shared" si="403"/>
        <v>0</v>
      </c>
      <c r="AX618">
        <f t="shared" si="404"/>
        <v>0</v>
      </c>
      <c r="AY618">
        <f t="shared" si="405"/>
        <v>0</v>
      </c>
    </row>
    <row r="619" spans="2:51">
      <c r="B619" s="1" t="s">
        <v>635</v>
      </c>
      <c r="C619" s="3">
        <v>33781</v>
      </c>
      <c r="D619" s="3">
        <v>33781</v>
      </c>
      <c r="E619" s="1" t="s">
        <v>470</v>
      </c>
      <c r="F619" s="1">
        <v>3</v>
      </c>
      <c r="G619" t="s">
        <v>967</v>
      </c>
      <c r="H619" t="s">
        <v>968</v>
      </c>
      <c r="I619" t="s">
        <v>200</v>
      </c>
      <c r="J619">
        <f t="shared" si="372"/>
        <v>0</v>
      </c>
      <c r="K619">
        <f t="shared" si="364"/>
        <v>0</v>
      </c>
      <c r="L619">
        <f t="shared" si="365"/>
        <v>0</v>
      </c>
      <c r="M619">
        <f t="shared" si="366"/>
        <v>0</v>
      </c>
      <c r="N619">
        <f t="shared" si="367"/>
        <v>33781</v>
      </c>
      <c r="O619">
        <f t="shared" si="368"/>
        <v>1</v>
      </c>
      <c r="P619">
        <f t="shared" si="369"/>
        <v>0</v>
      </c>
      <c r="Q619">
        <f t="shared" si="370"/>
        <v>0</v>
      </c>
      <c r="R619">
        <f t="shared" si="373"/>
        <v>0</v>
      </c>
      <c r="S619">
        <f t="shared" si="374"/>
        <v>0</v>
      </c>
      <c r="T619">
        <f t="shared" si="375"/>
        <v>0</v>
      </c>
      <c r="U619">
        <f t="shared" si="376"/>
        <v>33781</v>
      </c>
      <c r="V619">
        <f t="shared" si="377"/>
        <v>0</v>
      </c>
      <c r="W619">
        <f t="shared" si="378"/>
        <v>0</v>
      </c>
      <c r="X619">
        <f t="shared" si="379"/>
        <v>0</v>
      </c>
      <c r="Y619">
        <f t="shared" si="380"/>
        <v>0</v>
      </c>
      <c r="Z619">
        <f t="shared" si="381"/>
        <v>0</v>
      </c>
      <c r="AA619">
        <f t="shared" si="382"/>
        <v>0</v>
      </c>
      <c r="AB619">
        <f t="shared" si="383"/>
        <v>0</v>
      </c>
      <c r="AC619">
        <f t="shared" si="384"/>
        <v>0</v>
      </c>
      <c r="AD619">
        <f t="shared" si="385"/>
        <v>0</v>
      </c>
      <c r="AE619">
        <f t="shared" si="371"/>
        <v>0</v>
      </c>
      <c r="AF619">
        <f t="shared" si="386"/>
        <v>0</v>
      </c>
      <c r="AG619">
        <f t="shared" si="387"/>
        <v>0</v>
      </c>
      <c r="AH619">
        <f t="shared" si="388"/>
        <v>0</v>
      </c>
      <c r="AI619">
        <f t="shared" si="389"/>
        <v>0</v>
      </c>
      <c r="AJ619">
        <f t="shared" si="390"/>
        <v>0</v>
      </c>
      <c r="AK619">
        <f t="shared" si="391"/>
        <v>0</v>
      </c>
      <c r="AL619">
        <f t="shared" si="392"/>
        <v>0</v>
      </c>
      <c r="AM619">
        <f t="shared" si="393"/>
        <v>0</v>
      </c>
      <c r="AN619">
        <f t="shared" si="394"/>
        <v>0</v>
      </c>
      <c r="AO619">
        <f t="shared" si="395"/>
        <v>0</v>
      </c>
      <c r="AP619">
        <f t="shared" si="396"/>
        <v>0</v>
      </c>
      <c r="AQ619">
        <f t="shared" si="397"/>
        <v>0</v>
      </c>
      <c r="AR619">
        <f t="shared" si="398"/>
        <v>0</v>
      </c>
      <c r="AS619">
        <f t="shared" si="399"/>
        <v>0</v>
      </c>
      <c r="AT619">
        <f t="shared" si="400"/>
        <v>0</v>
      </c>
      <c r="AU619">
        <f t="shared" si="401"/>
        <v>0</v>
      </c>
      <c r="AV619">
        <f t="shared" si="402"/>
        <v>0</v>
      </c>
      <c r="AW619">
        <f t="shared" si="403"/>
        <v>0</v>
      </c>
      <c r="AX619">
        <f t="shared" si="404"/>
        <v>0</v>
      </c>
      <c r="AY619">
        <f t="shared" si="405"/>
        <v>0</v>
      </c>
    </row>
    <row r="620" spans="2:51">
      <c r="B620" s="1" t="s">
        <v>636</v>
      </c>
      <c r="C620" s="3">
        <v>500000</v>
      </c>
      <c r="D620" s="3">
        <v>500000</v>
      </c>
      <c r="E620" s="1" t="s">
        <v>470</v>
      </c>
      <c r="F620" s="1">
        <v>3</v>
      </c>
      <c r="G620" t="s">
        <v>973</v>
      </c>
      <c r="H620" t="s">
        <v>974</v>
      </c>
      <c r="I620" t="s">
        <v>177</v>
      </c>
      <c r="J620">
        <f t="shared" si="372"/>
        <v>0</v>
      </c>
      <c r="K620">
        <f t="shared" si="364"/>
        <v>0</v>
      </c>
      <c r="L620">
        <f t="shared" si="365"/>
        <v>0</v>
      </c>
      <c r="M620">
        <f t="shared" si="366"/>
        <v>0</v>
      </c>
      <c r="N620">
        <f t="shared" si="367"/>
        <v>0</v>
      </c>
      <c r="O620">
        <f t="shared" si="368"/>
        <v>0</v>
      </c>
      <c r="P620">
        <f t="shared" si="369"/>
        <v>500000</v>
      </c>
      <c r="Q620">
        <f t="shared" si="370"/>
        <v>1</v>
      </c>
      <c r="R620">
        <f t="shared" si="373"/>
        <v>0</v>
      </c>
      <c r="S620">
        <f t="shared" si="374"/>
        <v>0</v>
      </c>
      <c r="T620">
        <f t="shared" si="375"/>
        <v>0</v>
      </c>
      <c r="U620">
        <f t="shared" si="376"/>
        <v>0</v>
      </c>
      <c r="V620">
        <f t="shared" si="377"/>
        <v>0</v>
      </c>
      <c r="W620">
        <f t="shared" si="378"/>
        <v>0</v>
      </c>
      <c r="X620">
        <f t="shared" si="379"/>
        <v>0</v>
      </c>
      <c r="Y620">
        <f t="shared" si="380"/>
        <v>0</v>
      </c>
      <c r="Z620">
        <f t="shared" si="381"/>
        <v>500000</v>
      </c>
      <c r="AA620">
        <f t="shared" si="382"/>
        <v>0</v>
      </c>
      <c r="AB620">
        <f t="shared" si="383"/>
        <v>0</v>
      </c>
      <c r="AC620">
        <f t="shared" si="384"/>
        <v>0</v>
      </c>
      <c r="AD620">
        <f t="shared" si="385"/>
        <v>0</v>
      </c>
      <c r="AE620">
        <f t="shared" si="371"/>
        <v>0</v>
      </c>
      <c r="AF620">
        <f t="shared" si="386"/>
        <v>0</v>
      </c>
      <c r="AG620">
        <f t="shared" si="387"/>
        <v>0</v>
      </c>
      <c r="AH620">
        <f t="shared" si="388"/>
        <v>0</v>
      </c>
      <c r="AI620">
        <f t="shared" si="389"/>
        <v>0</v>
      </c>
      <c r="AJ620">
        <f t="shared" si="390"/>
        <v>0</v>
      </c>
      <c r="AK620">
        <f t="shared" si="391"/>
        <v>0</v>
      </c>
      <c r="AL620">
        <f t="shared" si="392"/>
        <v>0</v>
      </c>
      <c r="AM620">
        <f t="shared" si="393"/>
        <v>0</v>
      </c>
      <c r="AN620">
        <f t="shared" si="394"/>
        <v>0</v>
      </c>
      <c r="AO620">
        <f t="shared" si="395"/>
        <v>0</v>
      </c>
      <c r="AP620">
        <f t="shared" si="396"/>
        <v>0</v>
      </c>
      <c r="AQ620">
        <f t="shared" si="397"/>
        <v>0</v>
      </c>
      <c r="AR620">
        <f t="shared" si="398"/>
        <v>0</v>
      </c>
      <c r="AS620">
        <f t="shared" si="399"/>
        <v>0</v>
      </c>
      <c r="AT620">
        <f t="shared" si="400"/>
        <v>0</v>
      </c>
      <c r="AU620">
        <f t="shared" si="401"/>
        <v>0</v>
      </c>
      <c r="AV620">
        <f t="shared" si="402"/>
        <v>0</v>
      </c>
      <c r="AW620">
        <f t="shared" si="403"/>
        <v>0</v>
      </c>
      <c r="AX620">
        <f t="shared" si="404"/>
        <v>0</v>
      </c>
      <c r="AY620">
        <f t="shared" si="405"/>
        <v>0</v>
      </c>
    </row>
    <row r="621" spans="2:51">
      <c r="B621" s="1" t="s">
        <v>637</v>
      </c>
      <c r="C621" s="3">
        <v>300000</v>
      </c>
      <c r="D621" s="3">
        <v>300000</v>
      </c>
      <c r="E621" s="1" t="s">
        <v>470</v>
      </c>
      <c r="F621" s="1">
        <v>3</v>
      </c>
      <c r="G621" t="s">
        <v>987</v>
      </c>
      <c r="H621" t="s">
        <v>988</v>
      </c>
      <c r="I621" t="s">
        <v>780</v>
      </c>
      <c r="J621">
        <f t="shared" si="372"/>
        <v>0</v>
      </c>
      <c r="K621">
        <f t="shared" si="364"/>
        <v>0</v>
      </c>
      <c r="L621">
        <f t="shared" si="365"/>
        <v>300000</v>
      </c>
      <c r="M621">
        <f t="shared" si="366"/>
        <v>1</v>
      </c>
      <c r="N621">
        <f t="shared" si="367"/>
        <v>0</v>
      </c>
      <c r="O621">
        <f t="shared" si="368"/>
        <v>0</v>
      </c>
      <c r="P621">
        <f t="shared" si="369"/>
        <v>0</v>
      </c>
      <c r="Q621">
        <f t="shared" si="370"/>
        <v>0</v>
      </c>
      <c r="R621">
        <f t="shared" si="373"/>
        <v>0</v>
      </c>
      <c r="S621">
        <f t="shared" si="374"/>
        <v>0</v>
      </c>
      <c r="T621">
        <f t="shared" si="375"/>
        <v>0</v>
      </c>
      <c r="U621">
        <f t="shared" si="376"/>
        <v>0</v>
      </c>
      <c r="V621">
        <f t="shared" si="377"/>
        <v>0</v>
      </c>
      <c r="W621">
        <f t="shared" si="378"/>
        <v>0</v>
      </c>
      <c r="X621">
        <f t="shared" si="379"/>
        <v>0</v>
      </c>
      <c r="Y621">
        <f t="shared" si="380"/>
        <v>0</v>
      </c>
      <c r="Z621">
        <f t="shared" si="381"/>
        <v>0</v>
      </c>
      <c r="AA621">
        <f t="shared" si="382"/>
        <v>0</v>
      </c>
      <c r="AB621">
        <f t="shared" si="383"/>
        <v>0</v>
      </c>
      <c r="AC621">
        <f t="shared" si="384"/>
        <v>300000</v>
      </c>
      <c r="AD621">
        <f t="shared" si="385"/>
        <v>0</v>
      </c>
      <c r="AE621">
        <f t="shared" si="371"/>
        <v>0</v>
      </c>
      <c r="AF621">
        <f t="shared" si="386"/>
        <v>0</v>
      </c>
      <c r="AG621">
        <f t="shared" si="387"/>
        <v>0</v>
      </c>
      <c r="AH621">
        <f t="shared" si="388"/>
        <v>0</v>
      </c>
      <c r="AI621">
        <f t="shared" si="389"/>
        <v>0</v>
      </c>
      <c r="AJ621">
        <f t="shared" si="390"/>
        <v>0</v>
      </c>
      <c r="AK621">
        <f t="shared" si="391"/>
        <v>0</v>
      </c>
      <c r="AL621">
        <f t="shared" si="392"/>
        <v>0</v>
      </c>
      <c r="AM621">
        <f t="shared" si="393"/>
        <v>0</v>
      </c>
      <c r="AN621">
        <f t="shared" si="394"/>
        <v>0</v>
      </c>
      <c r="AO621">
        <f t="shared" si="395"/>
        <v>0</v>
      </c>
      <c r="AP621">
        <f t="shared" si="396"/>
        <v>0</v>
      </c>
      <c r="AQ621">
        <f t="shared" si="397"/>
        <v>0</v>
      </c>
      <c r="AR621">
        <f t="shared" si="398"/>
        <v>0</v>
      </c>
      <c r="AS621">
        <f t="shared" si="399"/>
        <v>0</v>
      </c>
      <c r="AT621">
        <f t="shared" si="400"/>
        <v>0</v>
      </c>
      <c r="AU621">
        <f t="shared" si="401"/>
        <v>0</v>
      </c>
      <c r="AV621">
        <f t="shared" si="402"/>
        <v>0</v>
      </c>
      <c r="AW621">
        <f t="shared" si="403"/>
        <v>0</v>
      </c>
      <c r="AX621">
        <f t="shared" si="404"/>
        <v>0</v>
      </c>
      <c r="AY621">
        <f t="shared" si="405"/>
        <v>0</v>
      </c>
    </row>
    <row r="622" spans="2:51">
      <c r="B622" s="1" t="s">
        <v>638</v>
      </c>
      <c r="C622" s="3">
        <v>10483</v>
      </c>
      <c r="D622" s="3">
        <v>10483</v>
      </c>
      <c r="E622" s="1" t="s">
        <v>470</v>
      </c>
      <c r="F622" s="1">
        <v>3</v>
      </c>
      <c r="G622" s="4" t="s">
        <v>1002</v>
      </c>
      <c r="H622" s="4" t="s">
        <v>1003</v>
      </c>
      <c r="I622" s="4" t="s">
        <v>177</v>
      </c>
      <c r="J622">
        <f t="shared" si="372"/>
        <v>0</v>
      </c>
      <c r="K622">
        <f t="shared" si="364"/>
        <v>0</v>
      </c>
      <c r="L622">
        <f t="shared" si="365"/>
        <v>0</v>
      </c>
      <c r="M622">
        <f t="shared" si="366"/>
        <v>0</v>
      </c>
      <c r="N622">
        <f t="shared" si="367"/>
        <v>0</v>
      </c>
      <c r="O622">
        <f t="shared" si="368"/>
        <v>0</v>
      </c>
      <c r="P622">
        <f t="shared" si="369"/>
        <v>10483</v>
      </c>
      <c r="Q622">
        <f t="shared" si="370"/>
        <v>1</v>
      </c>
      <c r="R622">
        <f t="shared" si="373"/>
        <v>0</v>
      </c>
      <c r="S622">
        <f t="shared" si="374"/>
        <v>0</v>
      </c>
      <c r="T622">
        <f t="shared" si="375"/>
        <v>0</v>
      </c>
      <c r="U622">
        <f t="shared" si="376"/>
        <v>0</v>
      </c>
      <c r="V622">
        <f t="shared" si="377"/>
        <v>0</v>
      </c>
      <c r="W622">
        <f t="shared" si="378"/>
        <v>0</v>
      </c>
      <c r="X622">
        <f t="shared" si="379"/>
        <v>0</v>
      </c>
      <c r="Y622">
        <f t="shared" si="380"/>
        <v>0</v>
      </c>
      <c r="Z622">
        <f t="shared" si="381"/>
        <v>0</v>
      </c>
      <c r="AA622">
        <f t="shared" si="382"/>
        <v>0</v>
      </c>
      <c r="AB622">
        <f t="shared" si="383"/>
        <v>0</v>
      </c>
      <c r="AC622">
        <f t="shared" si="384"/>
        <v>0</v>
      </c>
      <c r="AD622">
        <f t="shared" si="385"/>
        <v>0</v>
      </c>
      <c r="AE622">
        <f t="shared" si="371"/>
        <v>0</v>
      </c>
      <c r="AF622">
        <f t="shared" si="386"/>
        <v>0</v>
      </c>
      <c r="AG622">
        <f t="shared" si="387"/>
        <v>0</v>
      </c>
      <c r="AH622">
        <f t="shared" si="388"/>
        <v>0</v>
      </c>
      <c r="AI622">
        <f t="shared" si="389"/>
        <v>0</v>
      </c>
      <c r="AJ622">
        <f t="shared" si="390"/>
        <v>0</v>
      </c>
      <c r="AK622">
        <f t="shared" si="391"/>
        <v>0</v>
      </c>
      <c r="AL622">
        <f t="shared" si="392"/>
        <v>0</v>
      </c>
      <c r="AM622">
        <f t="shared" si="393"/>
        <v>0</v>
      </c>
      <c r="AN622">
        <f t="shared" si="394"/>
        <v>0</v>
      </c>
      <c r="AO622">
        <f t="shared" si="395"/>
        <v>10483</v>
      </c>
      <c r="AP622">
        <f t="shared" si="396"/>
        <v>0</v>
      </c>
      <c r="AQ622">
        <f t="shared" si="397"/>
        <v>0</v>
      </c>
      <c r="AR622">
        <f t="shared" si="398"/>
        <v>0</v>
      </c>
      <c r="AS622">
        <f t="shared" si="399"/>
        <v>0</v>
      </c>
      <c r="AT622">
        <f t="shared" si="400"/>
        <v>0</v>
      </c>
      <c r="AU622">
        <f t="shared" si="401"/>
        <v>0</v>
      </c>
      <c r="AV622">
        <f t="shared" si="402"/>
        <v>0</v>
      </c>
      <c r="AW622">
        <f t="shared" si="403"/>
        <v>0</v>
      </c>
      <c r="AX622">
        <f t="shared" si="404"/>
        <v>0</v>
      </c>
      <c r="AY622">
        <f t="shared" si="405"/>
        <v>0</v>
      </c>
    </row>
    <row r="623" spans="2:51">
      <c r="B623" s="1" t="s">
        <v>639</v>
      </c>
      <c r="C623" s="3">
        <v>30000</v>
      </c>
      <c r="D623" s="3">
        <v>30000</v>
      </c>
      <c r="E623" s="1" t="s">
        <v>470</v>
      </c>
      <c r="F623" s="1">
        <v>3</v>
      </c>
      <c r="G623" t="s">
        <v>778</v>
      </c>
      <c r="H623" s="5" t="s">
        <v>786</v>
      </c>
      <c r="I623" t="s">
        <v>780</v>
      </c>
      <c r="J623">
        <f t="shared" si="372"/>
        <v>0</v>
      </c>
      <c r="K623">
        <f t="shared" si="364"/>
        <v>0</v>
      </c>
      <c r="L623">
        <f t="shared" si="365"/>
        <v>30000</v>
      </c>
      <c r="M623">
        <f t="shared" si="366"/>
        <v>1</v>
      </c>
      <c r="N623">
        <f t="shared" si="367"/>
        <v>0</v>
      </c>
      <c r="O623">
        <f t="shared" si="368"/>
        <v>0</v>
      </c>
      <c r="P623">
        <f t="shared" si="369"/>
        <v>0</v>
      </c>
      <c r="Q623">
        <f t="shared" si="370"/>
        <v>0</v>
      </c>
      <c r="R623">
        <f t="shared" si="373"/>
        <v>30000</v>
      </c>
      <c r="S623">
        <f t="shared" si="374"/>
        <v>0</v>
      </c>
      <c r="T623">
        <f t="shared" si="375"/>
        <v>0</v>
      </c>
      <c r="U623">
        <f t="shared" si="376"/>
        <v>0</v>
      </c>
      <c r="V623">
        <f t="shared" si="377"/>
        <v>0</v>
      </c>
      <c r="W623">
        <f t="shared" si="378"/>
        <v>0</v>
      </c>
      <c r="X623">
        <f t="shared" si="379"/>
        <v>0</v>
      </c>
      <c r="Y623">
        <f t="shared" si="380"/>
        <v>0</v>
      </c>
      <c r="Z623">
        <f t="shared" si="381"/>
        <v>0</v>
      </c>
      <c r="AA623">
        <f t="shared" si="382"/>
        <v>0</v>
      </c>
      <c r="AB623">
        <f t="shared" si="383"/>
        <v>0</v>
      </c>
      <c r="AC623">
        <f t="shared" si="384"/>
        <v>0</v>
      </c>
      <c r="AD623">
        <f t="shared" si="385"/>
        <v>0</v>
      </c>
      <c r="AE623">
        <f t="shared" si="371"/>
        <v>0</v>
      </c>
      <c r="AF623">
        <f t="shared" si="386"/>
        <v>0</v>
      </c>
      <c r="AG623">
        <f t="shared" si="387"/>
        <v>0</v>
      </c>
      <c r="AH623">
        <f t="shared" si="388"/>
        <v>0</v>
      </c>
      <c r="AI623">
        <f t="shared" si="389"/>
        <v>0</v>
      </c>
      <c r="AJ623">
        <f t="shared" si="390"/>
        <v>0</v>
      </c>
      <c r="AK623">
        <f t="shared" si="391"/>
        <v>0</v>
      </c>
      <c r="AL623">
        <f t="shared" si="392"/>
        <v>0</v>
      </c>
      <c r="AM623">
        <f t="shared" si="393"/>
        <v>0</v>
      </c>
      <c r="AN623">
        <f t="shared" si="394"/>
        <v>0</v>
      </c>
      <c r="AO623">
        <f t="shared" si="395"/>
        <v>0</v>
      </c>
      <c r="AP623">
        <f t="shared" si="396"/>
        <v>0</v>
      </c>
      <c r="AQ623">
        <f t="shared" si="397"/>
        <v>0</v>
      </c>
      <c r="AR623">
        <f t="shared" si="398"/>
        <v>0</v>
      </c>
      <c r="AS623">
        <f t="shared" si="399"/>
        <v>0</v>
      </c>
      <c r="AT623">
        <f t="shared" si="400"/>
        <v>0</v>
      </c>
      <c r="AU623">
        <f t="shared" si="401"/>
        <v>0</v>
      </c>
      <c r="AV623">
        <f t="shared" si="402"/>
        <v>0</v>
      </c>
      <c r="AW623">
        <f t="shared" si="403"/>
        <v>0</v>
      </c>
      <c r="AX623">
        <f t="shared" si="404"/>
        <v>0</v>
      </c>
      <c r="AY623">
        <f t="shared" si="405"/>
        <v>0</v>
      </c>
    </row>
    <row r="624" spans="2:51">
      <c r="B624" s="1" t="s">
        <v>640</v>
      </c>
      <c r="C624" s="3">
        <v>25000</v>
      </c>
      <c r="D624" s="3">
        <v>25000</v>
      </c>
      <c r="E624" s="1" t="s">
        <v>470</v>
      </c>
      <c r="F624" s="1">
        <v>3</v>
      </c>
      <c r="G624" t="s">
        <v>975</v>
      </c>
      <c r="H624" t="s">
        <v>976</v>
      </c>
      <c r="I624" t="s">
        <v>780</v>
      </c>
      <c r="J624">
        <f t="shared" si="372"/>
        <v>0</v>
      </c>
      <c r="K624">
        <f t="shared" si="364"/>
        <v>0</v>
      </c>
      <c r="L624">
        <f t="shared" si="365"/>
        <v>25000</v>
      </c>
      <c r="M624">
        <f t="shared" si="366"/>
        <v>1</v>
      </c>
      <c r="N624">
        <f t="shared" si="367"/>
        <v>0</v>
      </c>
      <c r="O624">
        <f t="shared" si="368"/>
        <v>0</v>
      </c>
      <c r="P624">
        <f t="shared" si="369"/>
        <v>0</v>
      </c>
      <c r="Q624">
        <f t="shared" si="370"/>
        <v>0</v>
      </c>
      <c r="R624">
        <f t="shared" si="373"/>
        <v>0</v>
      </c>
      <c r="S624">
        <f t="shared" si="374"/>
        <v>0</v>
      </c>
      <c r="T624">
        <f t="shared" si="375"/>
        <v>0</v>
      </c>
      <c r="U624">
        <f t="shared" si="376"/>
        <v>0</v>
      </c>
      <c r="V624">
        <f t="shared" si="377"/>
        <v>0</v>
      </c>
      <c r="W624">
        <f t="shared" si="378"/>
        <v>0</v>
      </c>
      <c r="X624">
        <f t="shared" si="379"/>
        <v>0</v>
      </c>
      <c r="Y624">
        <f t="shared" si="380"/>
        <v>0</v>
      </c>
      <c r="Z624">
        <f t="shared" si="381"/>
        <v>0</v>
      </c>
      <c r="AA624">
        <f t="shared" si="382"/>
        <v>0</v>
      </c>
      <c r="AB624">
        <f t="shared" si="383"/>
        <v>0</v>
      </c>
      <c r="AC624">
        <f t="shared" si="384"/>
        <v>0</v>
      </c>
      <c r="AD624">
        <f t="shared" si="385"/>
        <v>0</v>
      </c>
      <c r="AE624">
        <f t="shared" si="371"/>
        <v>0</v>
      </c>
      <c r="AF624">
        <f t="shared" si="386"/>
        <v>0</v>
      </c>
      <c r="AG624">
        <f t="shared" si="387"/>
        <v>0</v>
      </c>
      <c r="AH624">
        <f t="shared" si="388"/>
        <v>0</v>
      </c>
      <c r="AI624">
        <f t="shared" si="389"/>
        <v>0</v>
      </c>
      <c r="AJ624">
        <f t="shared" si="390"/>
        <v>0</v>
      </c>
      <c r="AK624">
        <f t="shared" si="391"/>
        <v>0</v>
      </c>
      <c r="AL624">
        <f t="shared" si="392"/>
        <v>0</v>
      </c>
      <c r="AM624">
        <f t="shared" si="393"/>
        <v>0</v>
      </c>
      <c r="AN624">
        <f t="shared" si="394"/>
        <v>0</v>
      </c>
      <c r="AO624">
        <f t="shared" si="395"/>
        <v>0</v>
      </c>
      <c r="AP624">
        <f t="shared" si="396"/>
        <v>0</v>
      </c>
      <c r="AQ624">
        <f t="shared" si="397"/>
        <v>0</v>
      </c>
      <c r="AR624">
        <f t="shared" si="398"/>
        <v>0</v>
      </c>
      <c r="AS624">
        <f t="shared" si="399"/>
        <v>0</v>
      </c>
      <c r="AT624">
        <f t="shared" si="400"/>
        <v>0</v>
      </c>
      <c r="AU624">
        <f t="shared" si="401"/>
        <v>0</v>
      </c>
      <c r="AV624">
        <f t="shared" si="402"/>
        <v>0</v>
      </c>
      <c r="AW624">
        <f t="shared" si="403"/>
        <v>0</v>
      </c>
      <c r="AX624">
        <f t="shared" si="404"/>
        <v>25000</v>
      </c>
      <c r="AY624">
        <f t="shared" si="405"/>
        <v>0</v>
      </c>
    </row>
    <row r="625" spans="2:51">
      <c r="B625" s="1" t="s">
        <v>520</v>
      </c>
      <c r="C625" s="3">
        <v>500000</v>
      </c>
      <c r="D625" s="3">
        <v>500000</v>
      </c>
      <c r="E625" s="1" t="s">
        <v>470</v>
      </c>
      <c r="F625" s="1">
        <v>3</v>
      </c>
      <c r="G625" t="s">
        <v>1012</v>
      </c>
      <c r="H625" s="6" t="s">
        <v>1013</v>
      </c>
      <c r="I625" s="6" t="s">
        <v>780</v>
      </c>
      <c r="J625">
        <f t="shared" si="372"/>
        <v>0</v>
      </c>
      <c r="K625">
        <f t="shared" si="364"/>
        <v>0</v>
      </c>
      <c r="L625">
        <f t="shared" si="365"/>
        <v>500000</v>
      </c>
      <c r="M625">
        <f t="shared" si="366"/>
        <v>1</v>
      </c>
      <c r="N625">
        <f t="shared" si="367"/>
        <v>0</v>
      </c>
      <c r="O625">
        <f t="shared" si="368"/>
        <v>0</v>
      </c>
      <c r="P625">
        <f t="shared" si="369"/>
        <v>0</v>
      </c>
      <c r="Q625">
        <f t="shared" si="370"/>
        <v>0</v>
      </c>
      <c r="R625">
        <f t="shared" si="373"/>
        <v>0</v>
      </c>
      <c r="S625">
        <f t="shared" si="374"/>
        <v>0</v>
      </c>
      <c r="T625">
        <f t="shared" si="375"/>
        <v>0</v>
      </c>
      <c r="U625">
        <f t="shared" si="376"/>
        <v>0</v>
      </c>
      <c r="V625">
        <f t="shared" si="377"/>
        <v>0</v>
      </c>
      <c r="W625">
        <f t="shared" si="378"/>
        <v>0</v>
      </c>
      <c r="X625">
        <f t="shared" si="379"/>
        <v>0</v>
      </c>
      <c r="Y625">
        <f t="shared" si="380"/>
        <v>0</v>
      </c>
      <c r="Z625">
        <f t="shared" si="381"/>
        <v>0</v>
      </c>
      <c r="AA625">
        <f t="shared" si="382"/>
        <v>0</v>
      </c>
      <c r="AB625">
        <f t="shared" si="383"/>
        <v>0</v>
      </c>
      <c r="AC625">
        <f t="shared" si="384"/>
        <v>0</v>
      </c>
      <c r="AD625">
        <f t="shared" si="385"/>
        <v>0</v>
      </c>
      <c r="AE625">
        <f t="shared" si="371"/>
        <v>0</v>
      </c>
      <c r="AF625">
        <f t="shared" si="386"/>
        <v>0</v>
      </c>
      <c r="AG625">
        <f t="shared" si="387"/>
        <v>0</v>
      </c>
      <c r="AH625">
        <f t="shared" si="388"/>
        <v>0</v>
      </c>
      <c r="AI625">
        <f t="shared" si="389"/>
        <v>0</v>
      </c>
      <c r="AJ625">
        <f t="shared" si="390"/>
        <v>0</v>
      </c>
      <c r="AK625">
        <f t="shared" si="391"/>
        <v>0</v>
      </c>
      <c r="AL625">
        <f t="shared" si="392"/>
        <v>0</v>
      </c>
      <c r="AM625">
        <f t="shared" si="393"/>
        <v>0</v>
      </c>
      <c r="AN625">
        <f t="shared" si="394"/>
        <v>0</v>
      </c>
      <c r="AO625">
        <f t="shared" si="395"/>
        <v>0</v>
      </c>
      <c r="AP625">
        <f t="shared" si="396"/>
        <v>0</v>
      </c>
      <c r="AQ625">
        <f t="shared" si="397"/>
        <v>0</v>
      </c>
      <c r="AR625">
        <f t="shared" si="398"/>
        <v>0</v>
      </c>
      <c r="AS625">
        <f t="shared" si="399"/>
        <v>0</v>
      </c>
      <c r="AT625">
        <f t="shared" si="400"/>
        <v>0</v>
      </c>
      <c r="AU625">
        <f t="shared" si="401"/>
        <v>500000</v>
      </c>
      <c r="AV625">
        <f t="shared" si="402"/>
        <v>0</v>
      </c>
      <c r="AW625">
        <f t="shared" si="403"/>
        <v>0</v>
      </c>
      <c r="AX625">
        <f t="shared" si="404"/>
        <v>0</v>
      </c>
      <c r="AY625">
        <f t="shared" si="405"/>
        <v>0</v>
      </c>
    </row>
    <row r="626" spans="2:51">
      <c r="B626" s="1" t="s">
        <v>641</v>
      </c>
      <c r="C626" s="3">
        <v>42140</v>
      </c>
      <c r="D626" s="3">
        <v>42140</v>
      </c>
      <c r="E626" s="1" t="s">
        <v>470</v>
      </c>
      <c r="F626" s="1">
        <v>3</v>
      </c>
      <c r="G626" s="4" t="s">
        <v>783</v>
      </c>
      <c r="H626" s="6" t="s">
        <v>986</v>
      </c>
      <c r="I626" s="5" t="s">
        <v>177</v>
      </c>
      <c r="J626">
        <f t="shared" si="372"/>
        <v>0</v>
      </c>
      <c r="K626">
        <f t="shared" si="364"/>
        <v>0</v>
      </c>
      <c r="L626">
        <f t="shared" si="365"/>
        <v>0</v>
      </c>
      <c r="M626">
        <f t="shared" si="366"/>
        <v>0</v>
      </c>
      <c r="N626">
        <f t="shared" si="367"/>
        <v>0</v>
      </c>
      <c r="O626">
        <f t="shared" si="368"/>
        <v>0</v>
      </c>
      <c r="P626">
        <f t="shared" si="369"/>
        <v>42140</v>
      </c>
      <c r="Q626">
        <f t="shared" si="370"/>
        <v>1</v>
      </c>
      <c r="R626">
        <f t="shared" si="373"/>
        <v>0</v>
      </c>
      <c r="S626">
        <f t="shared" si="374"/>
        <v>0</v>
      </c>
      <c r="T626">
        <f t="shared" si="375"/>
        <v>0</v>
      </c>
      <c r="U626">
        <f t="shared" si="376"/>
        <v>0</v>
      </c>
      <c r="V626">
        <f t="shared" si="377"/>
        <v>0</v>
      </c>
      <c r="W626">
        <f t="shared" si="378"/>
        <v>0</v>
      </c>
      <c r="X626">
        <f t="shared" si="379"/>
        <v>0</v>
      </c>
      <c r="Y626">
        <f t="shared" si="380"/>
        <v>0</v>
      </c>
      <c r="Z626">
        <f t="shared" si="381"/>
        <v>0</v>
      </c>
      <c r="AA626">
        <f t="shared" si="382"/>
        <v>42140</v>
      </c>
      <c r="AB626">
        <f t="shared" si="383"/>
        <v>0</v>
      </c>
      <c r="AC626">
        <f t="shared" si="384"/>
        <v>0</v>
      </c>
      <c r="AD626">
        <f t="shared" si="385"/>
        <v>0</v>
      </c>
      <c r="AE626">
        <f t="shared" si="371"/>
        <v>0</v>
      </c>
      <c r="AF626">
        <f t="shared" si="386"/>
        <v>0</v>
      </c>
      <c r="AG626">
        <f t="shared" si="387"/>
        <v>0</v>
      </c>
      <c r="AH626">
        <f t="shared" si="388"/>
        <v>0</v>
      </c>
      <c r="AI626">
        <f t="shared" si="389"/>
        <v>0</v>
      </c>
      <c r="AJ626">
        <f t="shared" si="390"/>
        <v>0</v>
      </c>
      <c r="AK626">
        <f t="shared" si="391"/>
        <v>0</v>
      </c>
      <c r="AL626">
        <f t="shared" si="392"/>
        <v>0</v>
      </c>
      <c r="AM626">
        <f t="shared" si="393"/>
        <v>0</v>
      </c>
      <c r="AN626">
        <f t="shared" si="394"/>
        <v>0</v>
      </c>
      <c r="AO626">
        <f t="shared" si="395"/>
        <v>0</v>
      </c>
      <c r="AP626">
        <f t="shared" si="396"/>
        <v>0</v>
      </c>
      <c r="AQ626">
        <f t="shared" si="397"/>
        <v>0</v>
      </c>
      <c r="AR626">
        <f t="shared" si="398"/>
        <v>0</v>
      </c>
      <c r="AS626">
        <f t="shared" si="399"/>
        <v>0</v>
      </c>
      <c r="AT626">
        <f t="shared" si="400"/>
        <v>0</v>
      </c>
      <c r="AU626">
        <f t="shared" si="401"/>
        <v>0</v>
      </c>
      <c r="AV626">
        <f t="shared" si="402"/>
        <v>0</v>
      </c>
      <c r="AW626">
        <f t="shared" si="403"/>
        <v>0</v>
      </c>
      <c r="AX626">
        <f t="shared" si="404"/>
        <v>0</v>
      </c>
      <c r="AY626">
        <f t="shared" si="405"/>
        <v>0</v>
      </c>
    </row>
    <row r="627" spans="2:51">
      <c r="B627" s="1" t="s">
        <v>642</v>
      </c>
      <c r="C627" s="3">
        <v>350000</v>
      </c>
      <c r="D627" s="3">
        <v>350000</v>
      </c>
      <c r="E627" s="1" t="s">
        <v>470</v>
      </c>
      <c r="F627" s="1">
        <v>3</v>
      </c>
      <c r="G627" s="20" t="s">
        <v>994</v>
      </c>
      <c r="H627" s="5" t="s">
        <v>995</v>
      </c>
      <c r="I627" s="5" t="s">
        <v>177</v>
      </c>
      <c r="J627">
        <f t="shared" si="372"/>
        <v>0</v>
      </c>
      <c r="K627">
        <f t="shared" si="364"/>
        <v>0</v>
      </c>
      <c r="L627">
        <f t="shared" si="365"/>
        <v>0</v>
      </c>
      <c r="M627">
        <f t="shared" si="366"/>
        <v>0</v>
      </c>
      <c r="N627">
        <f t="shared" si="367"/>
        <v>0</v>
      </c>
      <c r="O627">
        <f t="shared" si="368"/>
        <v>0</v>
      </c>
      <c r="P627">
        <f t="shared" si="369"/>
        <v>350000</v>
      </c>
      <c r="Q627">
        <f t="shared" si="370"/>
        <v>1</v>
      </c>
      <c r="R627">
        <f t="shared" si="373"/>
        <v>0</v>
      </c>
      <c r="S627">
        <f t="shared" si="374"/>
        <v>0</v>
      </c>
      <c r="T627">
        <f t="shared" si="375"/>
        <v>0</v>
      </c>
      <c r="U627">
        <f t="shared" si="376"/>
        <v>0</v>
      </c>
      <c r="V627">
        <f t="shared" si="377"/>
        <v>0</v>
      </c>
      <c r="W627">
        <f t="shared" si="378"/>
        <v>0</v>
      </c>
      <c r="X627">
        <f t="shared" si="379"/>
        <v>0</v>
      </c>
      <c r="Y627">
        <f t="shared" si="380"/>
        <v>0</v>
      </c>
      <c r="Z627">
        <f t="shared" si="381"/>
        <v>0</v>
      </c>
      <c r="AA627">
        <f t="shared" si="382"/>
        <v>0</v>
      </c>
      <c r="AB627">
        <f t="shared" si="383"/>
        <v>0</v>
      </c>
      <c r="AC627">
        <f t="shared" si="384"/>
        <v>0</v>
      </c>
      <c r="AD627">
        <f t="shared" si="385"/>
        <v>0</v>
      </c>
      <c r="AE627">
        <f t="shared" si="371"/>
        <v>0</v>
      </c>
      <c r="AF627">
        <f t="shared" si="386"/>
        <v>0</v>
      </c>
      <c r="AG627">
        <f t="shared" si="387"/>
        <v>0</v>
      </c>
      <c r="AH627">
        <f t="shared" si="388"/>
        <v>0</v>
      </c>
      <c r="AI627">
        <f t="shared" si="389"/>
        <v>0</v>
      </c>
      <c r="AJ627">
        <f t="shared" si="390"/>
        <v>0</v>
      </c>
      <c r="AK627">
        <f t="shared" si="391"/>
        <v>350000</v>
      </c>
      <c r="AL627">
        <f t="shared" si="392"/>
        <v>0</v>
      </c>
      <c r="AM627">
        <f t="shared" si="393"/>
        <v>0</v>
      </c>
      <c r="AN627">
        <f t="shared" si="394"/>
        <v>0</v>
      </c>
      <c r="AO627">
        <f t="shared" si="395"/>
        <v>0</v>
      </c>
      <c r="AP627">
        <f t="shared" si="396"/>
        <v>0</v>
      </c>
      <c r="AQ627">
        <f t="shared" si="397"/>
        <v>0</v>
      </c>
      <c r="AR627">
        <f t="shared" si="398"/>
        <v>0</v>
      </c>
      <c r="AS627">
        <f t="shared" si="399"/>
        <v>0</v>
      </c>
      <c r="AT627">
        <f t="shared" si="400"/>
        <v>0</v>
      </c>
      <c r="AU627">
        <f t="shared" si="401"/>
        <v>0</v>
      </c>
      <c r="AV627">
        <f t="shared" si="402"/>
        <v>0</v>
      </c>
      <c r="AW627">
        <f t="shared" si="403"/>
        <v>0</v>
      </c>
      <c r="AX627">
        <f t="shared" si="404"/>
        <v>0</v>
      </c>
      <c r="AY627">
        <f t="shared" si="405"/>
        <v>0</v>
      </c>
    </row>
    <row r="628" spans="2:51">
      <c r="B628" s="1" t="s">
        <v>643</v>
      </c>
      <c r="C628" s="3">
        <v>339380</v>
      </c>
      <c r="D628" s="3">
        <v>339380</v>
      </c>
      <c r="E628" s="1" t="s">
        <v>470</v>
      </c>
      <c r="F628" s="1">
        <v>3</v>
      </c>
      <c r="G628" t="s">
        <v>977</v>
      </c>
      <c r="H628" t="s">
        <v>978</v>
      </c>
      <c r="I628" t="s">
        <v>177</v>
      </c>
      <c r="J628">
        <f t="shared" si="372"/>
        <v>0</v>
      </c>
      <c r="K628">
        <f t="shared" si="364"/>
        <v>0</v>
      </c>
      <c r="L628">
        <f t="shared" si="365"/>
        <v>0</v>
      </c>
      <c r="M628">
        <f t="shared" si="366"/>
        <v>0</v>
      </c>
      <c r="N628">
        <f t="shared" si="367"/>
        <v>0</v>
      </c>
      <c r="O628">
        <f t="shared" si="368"/>
        <v>0</v>
      </c>
      <c r="P628">
        <f t="shared" si="369"/>
        <v>339380</v>
      </c>
      <c r="Q628">
        <f t="shared" si="370"/>
        <v>1</v>
      </c>
      <c r="R628">
        <f t="shared" si="373"/>
        <v>0</v>
      </c>
      <c r="S628">
        <f t="shared" si="374"/>
        <v>0</v>
      </c>
      <c r="T628">
        <f t="shared" si="375"/>
        <v>0</v>
      </c>
      <c r="U628">
        <f t="shared" si="376"/>
        <v>0</v>
      </c>
      <c r="V628">
        <f t="shared" si="377"/>
        <v>0</v>
      </c>
      <c r="W628">
        <f t="shared" si="378"/>
        <v>0</v>
      </c>
      <c r="X628">
        <f t="shared" si="379"/>
        <v>0</v>
      </c>
      <c r="Y628">
        <f t="shared" si="380"/>
        <v>0</v>
      </c>
      <c r="Z628">
        <f t="shared" si="381"/>
        <v>0</v>
      </c>
      <c r="AA628">
        <f t="shared" si="382"/>
        <v>0</v>
      </c>
      <c r="AB628">
        <f t="shared" si="383"/>
        <v>0</v>
      </c>
      <c r="AC628">
        <f t="shared" si="384"/>
        <v>0</v>
      </c>
      <c r="AD628">
        <f t="shared" si="385"/>
        <v>0</v>
      </c>
      <c r="AE628">
        <f t="shared" si="371"/>
        <v>0</v>
      </c>
      <c r="AF628">
        <f t="shared" si="386"/>
        <v>0</v>
      </c>
      <c r="AG628">
        <f t="shared" si="387"/>
        <v>0</v>
      </c>
      <c r="AH628">
        <f t="shared" si="388"/>
        <v>339380</v>
      </c>
      <c r="AI628">
        <f t="shared" si="389"/>
        <v>0</v>
      </c>
      <c r="AJ628">
        <f t="shared" si="390"/>
        <v>0</v>
      </c>
      <c r="AK628">
        <f t="shared" si="391"/>
        <v>0</v>
      </c>
      <c r="AL628">
        <f t="shared" si="392"/>
        <v>0</v>
      </c>
      <c r="AM628">
        <f t="shared" si="393"/>
        <v>0</v>
      </c>
      <c r="AN628">
        <f t="shared" si="394"/>
        <v>0</v>
      </c>
      <c r="AO628">
        <f t="shared" si="395"/>
        <v>0</v>
      </c>
      <c r="AP628">
        <f t="shared" si="396"/>
        <v>0</v>
      </c>
      <c r="AQ628">
        <f t="shared" si="397"/>
        <v>0</v>
      </c>
      <c r="AR628">
        <f t="shared" si="398"/>
        <v>0</v>
      </c>
      <c r="AS628">
        <f t="shared" si="399"/>
        <v>0</v>
      </c>
      <c r="AT628">
        <f t="shared" si="400"/>
        <v>0</v>
      </c>
      <c r="AU628">
        <f t="shared" si="401"/>
        <v>0</v>
      </c>
      <c r="AV628">
        <f t="shared" si="402"/>
        <v>0</v>
      </c>
      <c r="AW628">
        <f t="shared" si="403"/>
        <v>0</v>
      </c>
      <c r="AX628">
        <f t="shared" si="404"/>
        <v>0</v>
      </c>
      <c r="AY628">
        <f t="shared" si="405"/>
        <v>0</v>
      </c>
    </row>
    <row r="629" spans="2:51">
      <c r="B629" s="1" t="s">
        <v>644</v>
      </c>
      <c r="C629" s="3">
        <v>245972</v>
      </c>
      <c r="D629" s="3">
        <v>245972</v>
      </c>
      <c r="E629" s="1" t="s">
        <v>470</v>
      </c>
      <c r="F629" s="1">
        <v>3</v>
      </c>
      <c r="G629" t="s">
        <v>778</v>
      </c>
      <c r="H629" s="5" t="s">
        <v>786</v>
      </c>
      <c r="I629" t="s">
        <v>780</v>
      </c>
      <c r="J629">
        <f t="shared" si="372"/>
        <v>0</v>
      </c>
      <c r="K629">
        <f t="shared" si="364"/>
        <v>0</v>
      </c>
      <c r="L629">
        <f t="shared" si="365"/>
        <v>245972</v>
      </c>
      <c r="M629">
        <f t="shared" si="366"/>
        <v>1</v>
      </c>
      <c r="N629">
        <f t="shared" si="367"/>
        <v>0</v>
      </c>
      <c r="O629">
        <f t="shared" si="368"/>
        <v>0</v>
      </c>
      <c r="P629">
        <f t="shared" si="369"/>
        <v>0</v>
      </c>
      <c r="Q629">
        <f t="shared" si="370"/>
        <v>0</v>
      </c>
      <c r="R629">
        <f t="shared" si="373"/>
        <v>245972</v>
      </c>
      <c r="S629">
        <f t="shared" si="374"/>
        <v>0</v>
      </c>
      <c r="T629">
        <f t="shared" si="375"/>
        <v>0</v>
      </c>
      <c r="U629">
        <f t="shared" si="376"/>
        <v>0</v>
      </c>
      <c r="V629">
        <f t="shared" si="377"/>
        <v>0</v>
      </c>
      <c r="W629">
        <f t="shared" si="378"/>
        <v>0</v>
      </c>
      <c r="X629">
        <f t="shared" si="379"/>
        <v>0</v>
      </c>
      <c r="Y629">
        <f t="shared" si="380"/>
        <v>0</v>
      </c>
      <c r="Z629">
        <f t="shared" si="381"/>
        <v>0</v>
      </c>
      <c r="AA629">
        <f t="shared" si="382"/>
        <v>0</v>
      </c>
      <c r="AB629">
        <f t="shared" si="383"/>
        <v>0</v>
      </c>
      <c r="AC629">
        <f t="shared" si="384"/>
        <v>0</v>
      </c>
      <c r="AD629">
        <f t="shared" si="385"/>
        <v>0</v>
      </c>
      <c r="AE629">
        <f t="shared" si="371"/>
        <v>0</v>
      </c>
      <c r="AF629">
        <f t="shared" si="386"/>
        <v>0</v>
      </c>
      <c r="AG629">
        <f t="shared" si="387"/>
        <v>0</v>
      </c>
      <c r="AH629">
        <f t="shared" si="388"/>
        <v>0</v>
      </c>
      <c r="AI629">
        <f t="shared" si="389"/>
        <v>0</v>
      </c>
      <c r="AJ629">
        <f t="shared" si="390"/>
        <v>0</v>
      </c>
      <c r="AK629">
        <f t="shared" si="391"/>
        <v>0</v>
      </c>
      <c r="AL629">
        <f t="shared" si="392"/>
        <v>0</v>
      </c>
      <c r="AM629">
        <f t="shared" si="393"/>
        <v>0</v>
      </c>
      <c r="AN629">
        <f t="shared" si="394"/>
        <v>0</v>
      </c>
      <c r="AO629">
        <f t="shared" si="395"/>
        <v>0</v>
      </c>
      <c r="AP629">
        <f t="shared" si="396"/>
        <v>0</v>
      </c>
      <c r="AQ629">
        <f t="shared" si="397"/>
        <v>0</v>
      </c>
      <c r="AR629">
        <f t="shared" si="398"/>
        <v>0</v>
      </c>
      <c r="AS629">
        <f t="shared" si="399"/>
        <v>0</v>
      </c>
      <c r="AT629">
        <f t="shared" si="400"/>
        <v>0</v>
      </c>
      <c r="AU629">
        <f t="shared" si="401"/>
        <v>0</v>
      </c>
      <c r="AV629">
        <f t="shared" si="402"/>
        <v>0</v>
      </c>
      <c r="AW629">
        <f t="shared" si="403"/>
        <v>0</v>
      </c>
      <c r="AX629">
        <f t="shared" si="404"/>
        <v>0</v>
      </c>
      <c r="AY629">
        <f t="shared" si="405"/>
        <v>0</v>
      </c>
    </row>
    <row r="630" spans="2:51">
      <c r="B630" s="1" t="s">
        <v>645</v>
      </c>
      <c r="C630" s="3">
        <v>250000</v>
      </c>
      <c r="D630" s="3">
        <v>250000</v>
      </c>
      <c r="E630" s="1" t="s">
        <v>470</v>
      </c>
      <c r="F630" s="1">
        <v>3</v>
      </c>
      <c r="G630" t="s">
        <v>982</v>
      </c>
      <c r="H630" t="s">
        <v>983</v>
      </c>
      <c r="I630" t="s">
        <v>177</v>
      </c>
      <c r="J630">
        <f t="shared" si="372"/>
        <v>0</v>
      </c>
      <c r="K630">
        <f t="shared" si="364"/>
        <v>0</v>
      </c>
      <c r="L630">
        <f t="shared" si="365"/>
        <v>0</v>
      </c>
      <c r="M630">
        <f t="shared" si="366"/>
        <v>0</v>
      </c>
      <c r="N630">
        <f t="shared" si="367"/>
        <v>0</v>
      </c>
      <c r="O630">
        <f t="shared" si="368"/>
        <v>0</v>
      </c>
      <c r="P630">
        <f t="shared" si="369"/>
        <v>250000</v>
      </c>
      <c r="Q630">
        <f t="shared" si="370"/>
        <v>1</v>
      </c>
      <c r="R630">
        <f t="shared" si="373"/>
        <v>0</v>
      </c>
      <c r="S630">
        <f t="shared" si="374"/>
        <v>0</v>
      </c>
      <c r="T630">
        <f t="shared" si="375"/>
        <v>0</v>
      </c>
      <c r="U630">
        <f t="shared" si="376"/>
        <v>0</v>
      </c>
      <c r="V630">
        <f t="shared" si="377"/>
        <v>0</v>
      </c>
      <c r="W630">
        <f t="shared" si="378"/>
        <v>0</v>
      </c>
      <c r="X630">
        <f t="shared" si="379"/>
        <v>0</v>
      </c>
      <c r="Y630">
        <f t="shared" si="380"/>
        <v>0</v>
      </c>
      <c r="Z630">
        <f t="shared" si="381"/>
        <v>0</v>
      </c>
      <c r="AA630">
        <f t="shared" si="382"/>
        <v>0</v>
      </c>
      <c r="AB630">
        <f t="shared" si="383"/>
        <v>250000</v>
      </c>
      <c r="AC630">
        <f t="shared" si="384"/>
        <v>0</v>
      </c>
      <c r="AD630">
        <f t="shared" si="385"/>
        <v>0</v>
      </c>
      <c r="AE630">
        <f t="shared" si="371"/>
        <v>0</v>
      </c>
      <c r="AF630">
        <f t="shared" si="386"/>
        <v>0</v>
      </c>
      <c r="AG630">
        <f t="shared" si="387"/>
        <v>0</v>
      </c>
      <c r="AH630">
        <f t="shared" si="388"/>
        <v>0</v>
      </c>
      <c r="AI630">
        <f t="shared" si="389"/>
        <v>0</v>
      </c>
      <c r="AJ630">
        <f t="shared" si="390"/>
        <v>0</v>
      </c>
      <c r="AK630">
        <f t="shared" si="391"/>
        <v>0</v>
      </c>
      <c r="AL630">
        <f t="shared" si="392"/>
        <v>0</v>
      </c>
      <c r="AM630">
        <f t="shared" si="393"/>
        <v>0</v>
      </c>
      <c r="AN630">
        <f t="shared" si="394"/>
        <v>0</v>
      </c>
      <c r="AO630">
        <f t="shared" si="395"/>
        <v>0</v>
      </c>
      <c r="AP630">
        <f t="shared" si="396"/>
        <v>0</v>
      </c>
      <c r="AQ630">
        <f t="shared" si="397"/>
        <v>0</v>
      </c>
      <c r="AR630">
        <f t="shared" si="398"/>
        <v>0</v>
      </c>
      <c r="AS630">
        <f t="shared" si="399"/>
        <v>0</v>
      </c>
      <c r="AT630">
        <f t="shared" si="400"/>
        <v>0</v>
      </c>
      <c r="AU630">
        <f t="shared" si="401"/>
        <v>0</v>
      </c>
      <c r="AV630">
        <f t="shared" si="402"/>
        <v>0</v>
      </c>
      <c r="AW630">
        <f t="shared" si="403"/>
        <v>0</v>
      </c>
      <c r="AX630">
        <f t="shared" si="404"/>
        <v>0</v>
      </c>
      <c r="AY630">
        <f t="shared" si="405"/>
        <v>0</v>
      </c>
    </row>
    <row r="631" spans="2:51">
      <c r="B631" s="1" t="s">
        <v>646</v>
      </c>
      <c r="C631" s="3">
        <v>200000</v>
      </c>
      <c r="D631" s="3">
        <v>200000</v>
      </c>
      <c r="E631" s="1" t="s">
        <v>470</v>
      </c>
      <c r="F631" s="1">
        <v>3</v>
      </c>
      <c r="G631" t="s">
        <v>993</v>
      </c>
      <c r="H631" t="s">
        <v>1017</v>
      </c>
      <c r="I631" t="s">
        <v>780</v>
      </c>
      <c r="J631">
        <f t="shared" si="372"/>
        <v>0</v>
      </c>
      <c r="K631">
        <f t="shared" si="364"/>
        <v>0</v>
      </c>
      <c r="L631">
        <f t="shared" si="365"/>
        <v>200000</v>
      </c>
      <c r="M631">
        <f t="shared" si="366"/>
        <v>1</v>
      </c>
      <c r="N631">
        <f t="shared" si="367"/>
        <v>0</v>
      </c>
      <c r="O631">
        <f t="shared" si="368"/>
        <v>0</v>
      </c>
      <c r="P631">
        <f t="shared" si="369"/>
        <v>0</v>
      </c>
      <c r="Q631">
        <f t="shared" si="370"/>
        <v>0</v>
      </c>
      <c r="R631">
        <f t="shared" si="373"/>
        <v>0</v>
      </c>
      <c r="S631">
        <f t="shared" si="374"/>
        <v>0</v>
      </c>
      <c r="T631">
        <f t="shared" si="375"/>
        <v>0</v>
      </c>
      <c r="U631">
        <f t="shared" si="376"/>
        <v>0</v>
      </c>
      <c r="V631">
        <f t="shared" si="377"/>
        <v>0</v>
      </c>
      <c r="W631">
        <f t="shared" si="378"/>
        <v>0</v>
      </c>
      <c r="X631">
        <f t="shared" si="379"/>
        <v>0</v>
      </c>
      <c r="Y631">
        <f t="shared" si="380"/>
        <v>0</v>
      </c>
      <c r="Z631">
        <f t="shared" si="381"/>
        <v>0</v>
      </c>
      <c r="AA631">
        <f t="shared" si="382"/>
        <v>0</v>
      </c>
      <c r="AB631">
        <f t="shared" si="383"/>
        <v>0</v>
      </c>
      <c r="AC631">
        <f t="shared" si="384"/>
        <v>0</v>
      </c>
      <c r="AD631">
        <f t="shared" si="385"/>
        <v>0</v>
      </c>
      <c r="AE631">
        <f t="shared" ref="AE631:AE646" si="406">IF(G631="LaTrobe",C631,0)</f>
        <v>0</v>
      </c>
      <c r="AF631">
        <f t="shared" si="386"/>
        <v>0</v>
      </c>
      <c r="AG631">
        <f t="shared" si="387"/>
        <v>200000</v>
      </c>
      <c r="AH631">
        <f t="shared" si="388"/>
        <v>0</v>
      </c>
      <c r="AI631">
        <f t="shared" si="389"/>
        <v>0</v>
      </c>
      <c r="AJ631">
        <f t="shared" si="390"/>
        <v>0</v>
      </c>
      <c r="AK631">
        <f t="shared" si="391"/>
        <v>0</v>
      </c>
      <c r="AL631">
        <f t="shared" si="392"/>
        <v>0</v>
      </c>
      <c r="AM631">
        <f t="shared" si="393"/>
        <v>0</v>
      </c>
      <c r="AN631">
        <f t="shared" si="394"/>
        <v>0</v>
      </c>
      <c r="AO631">
        <f t="shared" si="395"/>
        <v>0</v>
      </c>
      <c r="AP631">
        <f t="shared" si="396"/>
        <v>0</v>
      </c>
      <c r="AQ631">
        <f t="shared" si="397"/>
        <v>0</v>
      </c>
      <c r="AR631">
        <f t="shared" si="398"/>
        <v>0</v>
      </c>
      <c r="AS631">
        <f t="shared" si="399"/>
        <v>0</v>
      </c>
      <c r="AT631">
        <f t="shared" si="400"/>
        <v>0</v>
      </c>
      <c r="AU631">
        <f t="shared" si="401"/>
        <v>0</v>
      </c>
      <c r="AV631">
        <f t="shared" si="402"/>
        <v>0</v>
      </c>
      <c r="AW631">
        <f t="shared" si="403"/>
        <v>0</v>
      </c>
      <c r="AX631">
        <f t="shared" si="404"/>
        <v>0</v>
      </c>
      <c r="AY631">
        <f t="shared" si="405"/>
        <v>0</v>
      </c>
    </row>
    <row r="632" spans="2:51">
      <c r="B632" s="1" t="s">
        <v>647</v>
      </c>
      <c r="C632" s="3">
        <v>50000</v>
      </c>
      <c r="D632" s="3">
        <v>50000</v>
      </c>
      <c r="E632" s="1" t="s">
        <v>470</v>
      </c>
      <c r="F632" s="1">
        <v>3</v>
      </c>
      <c r="G632" t="s">
        <v>975</v>
      </c>
      <c r="H632" t="s">
        <v>976</v>
      </c>
      <c r="I632" t="s">
        <v>780</v>
      </c>
      <c r="J632">
        <f t="shared" si="372"/>
        <v>0</v>
      </c>
      <c r="K632">
        <f t="shared" si="364"/>
        <v>0</v>
      </c>
      <c r="L632">
        <f t="shared" si="365"/>
        <v>50000</v>
      </c>
      <c r="M632">
        <f t="shared" si="366"/>
        <v>1</v>
      </c>
      <c r="N632">
        <f t="shared" si="367"/>
        <v>0</v>
      </c>
      <c r="O632">
        <f t="shared" si="368"/>
        <v>0</v>
      </c>
      <c r="P632">
        <f t="shared" si="369"/>
        <v>0</v>
      </c>
      <c r="Q632">
        <f t="shared" si="370"/>
        <v>0</v>
      </c>
      <c r="R632">
        <f t="shared" si="373"/>
        <v>0</v>
      </c>
      <c r="S632">
        <f t="shared" si="374"/>
        <v>0</v>
      </c>
      <c r="T632">
        <f t="shared" si="375"/>
        <v>0</v>
      </c>
      <c r="U632">
        <f t="shared" si="376"/>
        <v>0</v>
      </c>
      <c r="V632">
        <f t="shared" si="377"/>
        <v>0</v>
      </c>
      <c r="W632">
        <f t="shared" si="378"/>
        <v>0</v>
      </c>
      <c r="X632">
        <f t="shared" si="379"/>
        <v>0</v>
      </c>
      <c r="Y632">
        <f t="shared" si="380"/>
        <v>0</v>
      </c>
      <c r="Z632">
        <f t="shared" si="381"/>
        <v>0</v>
      </c>
      <c r="AA632">
        <f t="shared" si="382"/>
        <v>0</v>
      </c>
      <c r="AB632">
        <f t="shared" si="383"/>
        <v>0</v>
      </c>
      <c r="AC632">
        <f t="shared" si="384"/>
        <v>0</v>
      </c>
      <c r="AD632">
        <f t="shared" si="385"/>
        <v>0</v>
      </c>
      <c r="AE632">
        <f t="shared" si="406"/>
        <v>0</v>
      </c>
      <c r="AF632">
        <f t="shared" si="386"/>
        <v>0</v>
      </c>
      <c r="AG632">
        <f t="shared" si="387"/>
        <v>0</v>
      </c>
      <c r="AH632">
        <f t="shared" si="388"/>
        <v>0</v>
      </c>
      <c r="AI632">
        <f t="shared" si="389"/>
        <v>0</v>
      </c>
      <c r="AJ632">
        <f t="shared" si="390"/>
        <v>0</v>
      </c>
      <c r="AK632">
        <f t="shared" si="391"/>
        <v>0</v>
      </c>
      <c r="AL632">
        <f t="shared" si="392"/>
        <v>0</v>
      </c>
      <c r="AM632">
        <f t="shared" si="393"/>
        <v>0</v>
      </c>
      <c r="AN632">
        <f t="shared" si="394"/>
        <v>0</v>
      </c>
      <c r="AO632">
        <f t="shared" si="395"/>
        <v>0</v>
      </c>
      <c r="AP632">
        <f t="shared" si="396"/>
        <v>0</v>
      </c>
      <c r="AQ632">
        <f t="shared" si="397"/>
        <v>0</v>
      </c>
      <c r="AR632">
        <f t="shared" si="398"/>
        <v>0</v>
      </c>
      <c r="AS632">
        <f t="shared" si="399"/>
        <v>0</v>
      </c>
      <c r="AT632">
        <f t="shared" si="400"/>
        <v>0</v>
      </c>
      <c r="AU632">
        <f t="shared" si="401"/>
        <v>0</v>
      </c>
      <c r="AV632">
        <f t="shared" si="402"/>
        <v>0</v>
      </c>
      <c r="AW632">
        <f t="shared" si="403"/>
        <v>0</v>
      </c>
      <c r="AX632">
        <f t="shared" si="404"/>
        <v>50000</v>
      </c>
      <c r="AY632">
        <f t="shared" si="405"/>
        <v>0</v>
      </c>
    </row>
    <row r="633" spans="2:51">
      <c r="B633" s="1" t="s">
        <v>648</v>
      </c>
      <c r="C633" s="3">
        <v>500000</v>
      </c>
      <c r="D633" s="3">
        <v>500000</v>
      </c>
      <c r="E633" s="1" t="s">
        <v>470</v>
      </c>
      <c r="F633" s="1">
        <v>3</v>
      </c>
      <c r="G633" t="s">
        <v>979</v>
      </c>
      <c r="H633" t="s">
        <v>980</v>
      </c>
      <c r="I633" t="s">
        <v>780</v>
      </c>
      <c r="J633">
        <f t="shared" si="372"/>
        <v>0</v>
      </c>
      <c r="K633">
        <f t="shared" si="364"/>
        <v>0</v>
      </c>
      <c r="L633">
        <f t="shared" si="365"/>
        <v>500000</v>
      </c>
      <c r="M633">
        <f t="shared" si="366"/>
        <v>1</v>
      </c>
      <c r="N633">
        <f t="shared" si="367"/>
        <v>0</v>
      </c>
      <c r="O633">
        <f t="shared" si="368"/>
        <v>0</v>
      </c>
      <c r="P633">
        <f t="shared" si="369"/>
        <v>0</v>
      </c>
      <c r="Q633">
        <f t="shared" si="370"/>
        <v>0</v>
      </c>
      <c r="R633">
        <f t="shared" si="373"/>
        <v>0</v>
      </c>
      <c r="S633">
        <f t="shared" si="374"/>
        <v>0</v>
      </c>
      <c r="T633">
        <f t="shared" si="375"/>
        <v>0</v>
      </c>
      <c r="U633">
        <f t="shared" si="376"/>
        <v>0</v>
      </c>
      <c r="V633">
        <f t="shared" si="377"/>
        <v>0</v>
      </c>
      <c r="W633">
        <f t="shared" si="378"/>
        <v>0</v>
      </c>
      <c r="X633">
        <f t="shared" si="379"/>
        <v>0</v>
      </c>
      <c r="Y633">
        <f t="shared" si="380"/>
        <v>500000</v>
      </c>
      <c r="Z633">
        <f t="shared" si="381"/>
        <v>0</v>
      </c>
      <c r="AA633">
        <f t="shared" si="382"/>
        <v>0</v>
      </c>
      <c r="AB633">
        <f t="shared" si="383"/>
        <v>0</v>
      </c>
      <c r="AC633">
        <f t="shared" si="384"/>
        <v>0</v>
      </c>
      <c r="AD633">
        <f t="shared" si="385"/>
        <v>0</v>
      </c>
      <c r="AE633">
        <f t="shared" si="406"/>
        <v>0</v>
      </c>
      <c r="AF633">
        <f t="shared" si="386"/>
        <v>0</v>
      </c>
      <c r="AG633">
        <f t="shared" si="387"/>
        <v>0</v>
      </c>
      <c r="AH633">
        <f t="shared" si="388"/>
        <v>0</v>
      </c>
      <c r="AI633">
        <f t="shared" si="389"/>
        <v>0</v>
      </c>
      <c r="AJ633">
        <f t="shared" si="390"/>
        <v>0</v>
      </c>
      <c r="AK633">
        <f t="shared" si="391"/>
        <v>0</v>
      </c>
      <c r="AL633">
        <f t="shared" si="392"/>
        <v>0</v>
      </c>
      <c r="AM633">
        <f t="shared" si="393"/>
        <v>0</v>
      </c>
      <c r="AN633">
        <f t="shared" si="394"/>
        <v>0</v>
      </c>
      <c r="AO633">
        <f t="shared" si="395"/>
        <v>0</v>
      </c>
      <c r="AP633">
        <f t="shared" si="396"/>
        <v>0</v>
      </c>
      <c r="AQ633">
        <f t="shared" si="397"/>
        <v>0</v>
      </c>
      <c r="AR633">
        <f t="shared" si="398"/>
        <v>0</v>
      </c>
      <c r="AS633">
        <f t="shared" si="399"/>
        <v>0</v>
      </c>
      <c r="AT633">
        <f t="shared" si="400"/>
        <v>0</v>
      </c>
      <c r="AU633">
        <f t="shared" si="401"/>
        <v>0</v>
      </c>
      <c r="AV633">
        <f t="shared" si="402"/>
        <v>0</v>
      </c>
      <c r="AW633">
        <f t="shared" si="403"/>
        <v>0</v>
      </c>
      <c r="AX633">
        <f t="shared" si="404"/>
        <v>0</v>
      </c>
      <c r="AY633">
        <f t="shared" si="405"/>
        <v>0</v>
      </c>
    </row>
    <row r="634" spans="2:51">
      <c r="B634" s="1" t="s">
        <v>648</v>
      </c>
      <c r="C634" s="3">
        <v>500000</v>
      </c>
      <c r="D634" s="3">
        <v>500000</v>
      </c>
      <c r="E634" s="1" t="s">
        <v>470</v>
      </c>
      <c r="F634" s="1">
        <v>3</v>
      </c>
      <c r="G634" t="s">
        <v>979</v>
      </c>
      <c r="H634" t="s">
        <v>980</v>
      </c>
      <c r="I634" t="s">
        <v>780</v>
      </c>
      <c r="J634">
        <f t="shared" si="372"/>
        <v>0</v>
      </c>
      <c r="K634">
        <f t="shared" si="364"/>
        <v>0</v>
      </c>
      <c r="L634">
        <f t="shared" si="365"/>
        <v>500000</v>
      </c>
      <c r="M634">
        <f t="shared" si="366"/>
        <v>1</v>
      </c>
      <c r="N634">
        <f t="shared" si="367"/>
        <v>0</v>
      </c>
      <c r="O634">
        <f t="shared" si="368"/>
        <v>0</v>
      </c>
      <c r="P634">
        <f t="shared" si="369"/>
        <v>0</v>
      </c>
      <c r="Q634">
        <f t="shared" si="370"/>
        <v>0</v>
      </c>
      <c r="R634">
        <f t="shared" si="373"/>
        <v>0</v>
      </c>
      <c r="S634">
        <f t="shared" si="374"/>
        <v>0</v>
      </c>
      <c r="T634">
        <f t="shared" si="375"/>
        <v>0</v>
      </c>
      <c r="U634">
        <f t="shared" si="376"/>
        <v>0</v>
      </c>
      <c r="V634">
        <f t="shared" si="377"/>
        <v>0</v>
      </c>
      <c r="W634">
        <f t="shared" si="378"/>
        <v>0</v>
      </c>
      <c r="X634">
        <f t="shared" si="379"/>
        <v>0</v>
      </c>
      <c r="Y634">
        <f t="shared" si="380"/>
        <v>500000</v>
      </c>
      <c r="Z634">
        <f t="shared" si="381"/>
        <v>0</v>
      </c>
      <c r="AA634">
        <f t="shared" si="382"/>
        <v>0</v>
      </c>
      <c r="AB634">
        <f t="shared" si="383"/>
        <v>0</v>
      </c>
      <c r="AC634">
        <f t="shared" si="384"/>
        <v>0</v>
      </c>
      <c r="AD634">
        <f t="shared" si="385"/>
        <v>0</v>
      </c>
      <c r="AE634">
        <f t="shared" si="406"/>
        <v>0</v>
      </c>
      <c r="AF634">
        <f t="shared" si="386"/>
        <v>0</v>
      </c>
      <c r="AG634">
        <f t="shared" si="387"/>
        <v>0</v>
      </c>
      <c r="AH634">
        <f t="shared" si="388"/>
        <v>0</v>
      </c>
      <c r="AI634">
        <f t="shared" si="389"/>
        <v>0</v>
      </c>
      <c r="AJ634">
        <f t="shared" si="390"/>
        <v>0</v>
      </c>
      <c r="AK634">
        <f t="shared" si="391"/>
        <v>0</v>
      </c>
      <c r="AL634">
        <f t="shared" si="392"/>
        <v>0</v>
      </c>
      <c r="AM634">
        <f t="shared" si="393"/>
        <v>0</v>
      </c>
      <c r="AN634">
        <f t="shared" si="394"/>
        <v>0</v>
      </c>
      <c r="AO634">
        <f t="shared" si="395"/>
        <v>0</v>
      </c>
      <c r="AP634">
        <f t="shared" si="396"/>
        <v>0</v>
      </c>
      <c r="AQ634">
        <f t="shared" si="397"/>
        <v>0</v>
      </c>
      <c r="AR634">
        <f t="shared" si="398"/>
        <v>0</v>
      </c>
      <c r="AS634">
        <f t="shared" si="399"/>
        <v>0</v>
      </c>
      <c r="AT634">
        <f t="shared" si="400"/>
        <v>0</v>
      </c>
      <c r="AU634">
        <f t="shared" si="401"/>
        <v>0</v>
      </c>
      <c r="AV634">
        <f t="shared" si="402"/>
        <v>0</v>
      </c>
      <c r="AW634">
        <f t="shared" si="403"/>
        <v>0</v>
      </c>
      <c r="AX634">
        <f t="shared" si="404"/>
        <v>0</v>
      </c>
      <c r="AY634">
        <f t="shared" si="405"/>
        <v>0</v>
      </c>
    </row>
    <row r="635" spans="2:51">
      <c r="B635" s="1" t="s">
        <v>649</v>
      </c>
      <c r="C635" s="3">
        <v>48400</v>
      </c>
      <c r="D635" s="3">
        <v>48400</v>
      </c>
      <c r="E635" s="1" t="s">
        <v>470</v>
      </c>
      <c r="F635" s="1">
        <v>3</v>
      </c>
      <c r="G635" t="s">
        <v>977</v>
      </c>
      <c r="H635" t="s">
        <v>978</v>
      </c>
      <c r="I635" t="s">
        <v>177</v>
      </c>
      <c r="J635">
        <f t="shared" si="372"/>
        <v>0</v>
      </c>
      <c r="K635">
        <f t="shared" si="364"/>
        <v>0</v>
      </c>
      <c r="L635">
        <f t="shared" si="365"/>
        <v>0</v>
      </c>
      <c r="M635">
        <f t="shared" si="366"/>
        <v>0</v>
      </c>
      <c r="N635">
        <f t="shared" si="367"/>
        <v>0</v>
      </c>
      <c r="O635">
        <f t="shared" si="368"/>
        <v>0</v>
      </c>
      <c r="P635">
        <f t="shared" si="369"/>
        <v>48400</v>
      </c>
      <c r="Q635">
        <f t="shared" si="370"/>
        <v>1</v>
      </c>
      <c r="R635">
        <f t="shared" si="373"/>
        <v>0</v>
      </c>
      <c r="S635">
        <f t="shared" si="374"/>
        <v>0</v>
      </c>
      <c r="T635">
        <f t="shared" si="375"/>
        <v>0</v>
      </c>
      <c r="U635">
        <f t="shared" si="376"/>
        <v>0</v>
      </c>
      <c r="V635">
        <f t="shared" si="377"/>
        <v>0</v>
      </c>
      <c r="W635">
        <f t="shared" si="378"/>
        <v>0</v>
      </c>
      <c r="X635">
        <f t="shared" si="379"/>
        <v>0</v>
      </c>
      <c r="Y635">
        <f t="shared" si="380"/>
        <v>0</v>
      </c>
      <c r="Z635">
        <f t="shared" si="381"/>
        <v>0</v>
      </c>
      <c r="AA635">
        <f t="shared" si="382"/>
        <v>0</v>
      </c>
      <c r="AB635">
        <f t="shared" si="383"/>
        <v>0</v>
      </c>
      <c r="AC635">
        <f t="shared" si="384"/>
        <v>0</v>
      </c>
      <c r="AD635">
        <f t="shared" si="385"/>
        <v>0</v>
      </c>
      <c r="AE635">
        <f t="shared" si="406"/>
        <v>0</v>
      </c>
      <c r="AF635">
        <f t="shared" si="386"/>
        <v>0</v>
      </c>
      <c r="AG635">
        <f t="shared" si="387"/>
        <v>0</v>
      </c>
      <c r="AH635">
        <f t="shared" si="388"/>
        <v>48400</v>
      </c>
      <c r="AI635">
        <f t="shared" si="389"/>
        <v>0</v>
      </c>
      <c r="AJ635">
        <f t="shared" si="390"/>
        <v>0</v>
      </c>
      <c r="AK635">
        <f t="shared" si="391"/>
        <v>0</v>
      </c>
      <c r="AL635">
        <f t="shared" si="392"/>
        <v>0</v>
      </c>
      <c r="AM635">
        <f t="shared" si="393"/>
        <v>0</v>
      </c>
      <c r="AN635">
        <f t="shared" si="394"/>
        <v>0</v>
      </c>
      <c r="AO635">
        <f t="shared" si="395"/>
        <v>0</v>
      </c>
      <c r="AP635">
        <f t="shared" si="396"/>
        <v>0</v>
      </c>
      <c r="AQ635">
        <f t="shared" si="397"/>
        <v>0</v>
      </c>
      <c r="AR635">
        <f t="shared" si="398"/>
        <v>0</v>
      </c>
      <c r="AS635">
        <f t="shared" si="399"/>
        <v>0</v>
      </c>
      <c r="AT635">
        <f t="shared" si="400"/>
        <v>0</v>
      </c>
      <c r="AU635">
        <f t="shared" si="401"/>
        <v>0</v>
      </c>
      <c r="AV635">
        <f t="shared" si="402"/>
        <v>0</v>
      </c>
      <c r="AW635">
        <f t="shared" si="403"/>
        <v>0</v>
      </c>
      <c r="AX635">
        <f t="shared" si="404"/>
        <v>0</v>
      </c>
      <c r="AY635">
        <f t="shared" si="405"/>
        <v>0</v>
      </c>
    </row>
    <row r="636" spans="2:51">
      <c r="B636" s="1" t="s">
        <v>650</v>
      </c>
      <c r="C636" s="3">
        <v>50000</v>
      </c>
      <c r="D636" s="3">
        <v>50000</v>
      </c>
      <c r="E636" s="1" t="s">
        <v>470</v>
      </c>
      <c r="F636" s="1">
        <v>3</v>
      </c>
      <c r="G636" t="s">
        <v>977</v>
      </c>
      <c r="H636" t="s">
        <v>978</v>
      </c>
      <c r="I636" t="s">
        <v>177</v>
      </c>
      <c r="J636">
        <f t="shared" si="372"/>
        <v>0</v>
      </c>
      <c r="K636">
        <f t="shared" si="364"/>
        <v>0</v>
      </c>
      <c r="L636">
        <f t="shared" si="365"/>
        <v>0</v>
      </c>
      <c r="M636">
        <f t="shared" si="366"/>
        <v>0</v>
      </c>
      <c r="N636">
        <f t="shared" si="367"/>
        <v>0</v>
      </c>
      <c r="O636">
        <f t="shared" si="368"/>
        <v>0</v>
      </c>
      <c r="P636">
        <f t="shared" si="369"/>
        <v>50000</v>
      </c>
      <c r="Q636">
        <f t="shared" si="370"/>
        <v>1</v>
      </c>
      <c r="R636">
        <f t="shared" si="373"/>
        <v>0</v>
      </c>
      <c r="S636">
        <f t="shared" si="374"/>
        <v>0</v>
      </c>
      <c r="T636">
        <f t="shared" si="375"/>
        <v>0</v>
      </c>
      <c r="U636">
        <f t="shared" si="376"/>
        <v>0</v>
      </c>
      <c r="V636">
        <f t="shared" si="377"/>
        <v>0</v>
      </c>
      <c r="W636">
        <f t="shared" si="378"/>
        <v>0</v>
      </c>
      <c r="X636">
        <f t="shared" si="379"/>
        <v>0</v>
      </c>
      <c r="Y636">
        <f t="shared" si="380"/>
        <v>0</v>
      </c>
      <c r="Z636">
        <f t="shared" si="381"/>
        <v>0</v>
      </c>
      <c r="AA636">
        <f t="shared" si="382"/>
        <v>0</v>
      </c>
      <c r="AB636">
        <f t="shared" si="383"/>
        <v>0</v>
      </c>
      <c r="AC636">
        <f t="shared" si="384"/>
        <v>0</v>
      </c>
      <c r="AD636">
        <f t="shared" si="385"/>
        <v>0</v>
      </c>
      <c r="AE636">
        <f t="shared" si="406"/>
        <v>0</v>
      </c>
      <c r="AF636">
        <f t="shared" si="386"/>
        <v>0</v>
      </c>
      <c r="AG636">
        <f t="shared" si="387"/>
        <v>0</v>
      </c>
      <c r="AH636">
        <f t="shared" si="388"/>
        <v>50000</v>
      </c>
      <c r="AI636">
        <f t="shared" si="389"/>
        <v>0</v>
      </c>
      <c r="AJ636">
        <f t="shared" si="390"/>
        <v>0</v>
      </c>
      <c r="AK636">
        <f t="shared" si="391"/>
        <v>0</v>
      </c>
      <c r="AL636">
        <f t="shared" si="392"/>
        <v>0</v>
      </c>
      <c r="AM636">
        <f t="shared" si="393"/>
        <v>0</v>
      </c>
      <c r="AN636">
        <f t="shared" si="394"/>
        <v>0</v>
      </c>
      <c r="AO636">
        <f t="shared" si="395"/>
        <v>0</v>
      </c>
      <c r="AP636">
        <f t="shared" si="396"/>
        <v>0</v>
      </c>
      <c r="AQ636">
        <f t="shared" si="397"/>
        <v>0</v>
      </c>
      <c r="AR636">
        <f t="shared" si="398"/>
        <v>0</v>
      </c>
      <c r="AS636">
        <f t="shared" si="399"/>
        <v>0</v>
      </c>
      <c r="AT636">
        <f t="shared" si="400"/>
        <v>0</v>
      </c>
      <c r="AU636">
        <f t="shared" si="401"/>
        <v>0</v>
      </c>
      <c r="AV636">
        <f t="shared" si="402"/>
        <v>0</v>
      </c>
      <c r="AW636">
        <f t="shared" si="403"/>
        <v>0</v>
      </c>
      <c r="AX636">
        <f t="shared" si="404"/>
        <v>0</v>
      </c>
      <c r="AY636">
        <f t="shared" si="405"/>
        <v>0</v>
      </c>
    </row>
    <row r="637" spans="2:51">
      <c r="B637" s="1" t="s">
        <v>651</v>
      </c>
      <c r="C637" s="3">
        <v>45000</v>
      </c>
      <c r="D637" s="3">
        <v>45000</v>
      </c>
      <c r="E637" s="1" t="s">
        <v>470</v>
      </c>
      <c r="F637" s="1">
        <v>3</v>
      </c>
      <c r="G637" t="s">
        <v>975</v>
      </c>
      <c r="H637" t="s">
        <v>976</v>
      </c>
      <c r="I637" t="s">
        <v>780</v>
      </c>
      <c r="J637">
        <f t="shared" si="372"/>
        <v>0</v>
      </c>
      <c r="K637">
        <f t="shared" si="364"/>
        <v>0</v>
      </c>
      <c r="L637">
        <f t="shared" si="365"/>
        <v>45000</v>
      </c>
      <c r="M637">
        <f t="shared" si="366"/>
        <v>1</v>
      </c>
      <c r="N637">
        <f t="shared" si="367"/>
        <v>0</v>
      </c>
      <c r="O637">
        <f t="shared" si="368"/>
        <v>0</v>
      </c>
      <c r="P637">
        <f t="shared" si="369"/>
        <v>0</v>
      </c>
      <c r="Q637">
        <f t="shared" si="370"/>
        <v>0</v>
      </c>
      <c r="R637">
        <f t="shared" si="373"/>
        <v>0</v>
      </c>
      <c r="S637">
        <f t="shared" si="374"/>
        <v>0</v>
      </c>
      <c r="T637">
        <f t="shared" si="375"/>
        <v>0</v>
      </c>
      <c r="U637">
        <f t="shared" si="376"/>
        <v>0</v>
      </c>
      <c r="V637">
        <f t="shared" si="377"/>
        <v>0</v>
      </c>
      <c r="W637">
        <f t="shared" si="378"/>
        <v>0</v>
      </c>
      <c r="X637">
        <f t="shared" si="379"/>
        <v>0</v>
      </c>
      <c r="Y637">
        <f t="shared" si="380"/>
        <v>0</v>
      </c>
      <c r="Z637">
        <f t="shared" si="381"/>
        <v>0</v>
      </c>
      <c r="AA637">
        <f t="shared" si="382"/>
        <v>0</v>
      </c>
      <c r="AB637">
        <f t="shared" si="383"/>
        <v>0</v>
      </c>
      <c r="AC637">
        <f t="shared" si="384"/>
        <v>0</v>
      </c>
      <c r="AD637">
        <f t="shared" si="385"/>
        <v>0</v>
      </c>
      <c r="AE637">
        <f t="shared" si="406"/>
        <v>0</v>
      </c>
      <c r="AF637">
        <f t="shared" si="386"/>
        <v>0</v>
      </c>
      <c r="AG637">
        <f t="shared" si="387"/>
        <v>0</v>
      </c>
      <c r="AH637">
        <f t="shared" si="388"/>
        <v>0</v>
      </c>
      <c r="AI637">
        <f t="shared" si="389"/>
        <v>0</v>
      </c>
      <c r="AJ637">
        <f t="shared" si="390"/>
        <v>0</v>
      </c>
      <c r="AK637">
        <f t="shared" si="391"/>
        <v>0</v>
      </c>
      <c r="AL637">
        <f t="shared" si="392"/>
        <v>0</v>
      </c>
      <c r="AM637">
        <f t="shared" si="393"/>
        <v>0</v>
      </c>
      <c r="AN637">
        <f t="shared" si="394"/>
        <v>0</v>
      </c>
      <c r="AO637">
        <f t="shared" si="395"/>
        <v>0</v>
      </c>
      <c r="AP637">
        <f t="shared" si="396"/>
        <v>0</v>
      </c>
      <c r="AQ637">
        <f t="shared" si="397"/>
        <v>0</v>
      </c>
      <c r="AR637">
        <f t="shared" si="398"/>
        <v>0</v>
      </c>
      <c r="AS637">
        <f t="shared" si="399"/>
        <v>0</v>
      </c>
      <c r="AT637">
        <f t="shared" si="400"/>
        <v>0</v>
      </c>
      <c r="AU637">
        <f t="shared" si="401"/>
        <v>0</v>
      </c>
      <c r="AV637">
        <f t="shared" si="402"/>
        <v>0</v>
      </c>
      <c r="AW637">
        <f t="shared" si="403"/>
        <v>0</v>
      </c>
      <c r="AX637">
        <f t="shared" si="404"/>
        <v>45000</v>
      </c>
      <c r="AY637">
        <f t="shared" si="405"/>
        <v>0</v>
      </c>
    </row>
    <row r="638" spans="2:51">
      <c r="B638" s="1" t="s">
        <v>652</v>
      </c>
      <c r="C638" s="3">
        <v>350000</v>
      </c>
      <c r="D638" s="3">
        <v>350000</v>
      </c>
      <c r="E638" s="1" t="s">
        <v>470</v>
      </c>
      <c r="F638" s="1">
        <v>3</v>
      </c>
      <c r="G638" t="s">
        <v>967</v>
      </c>
      <c r="H638" t="s">
        <v>968</v>
      </c>
      <c r="I638" t="s">
        <v>200</v>
      </c>
      <c r="J638">
        <f t="shared" si="372"/>
        <v>0</v>
      </c>
      <c r="K638">
        <f t="shared" si="364"/>
        <v>0</v>
      </c>
      <c r="L638">
        <f t="shared" si="365"/>
        <v>0</v>
      </c>
      <c r="M638">
        <f t="shared" si="366"/>
        <v>0</v>
      </c>
      <c r="N638">
        <f t="shared" si="367"/>
        <v>350000</v>
      </c>
      <c r="O638">
        <f t="shared" si="368"/>
        <v>1</v>
      </c>
      <c r="P638">
        <f t="shared" si="369"/>
        <v>0</v>
      </c>
      <c r="Q638">
        <f t="shared" si="370"/>
        <v>0</v>
      </c>
      <c r="R638">
        <f t="shared" si="373"/>
        <v>0</v>
      </c>
      <c r="S638">
        <f t="shared" si="374"/>
        <v>0</v>
      </c>
      <c r="T638">
        <f t="shared" si="375"/>
        <v>0</v>
      </c>
      <c r="U638">
        <f t="shared" si="376"/>
        <v>350000</v>
      </c>
      <c r="V638">
        <f t="shared" si="377"/>
        <v>0</v>
      </c>
      <c r="W638">
        <f t="shared" si="378"/>
        <v>0</v>
      </c>
      <c r="X638">
        <f t="shared" si="379"/>
        <v>0</v>
      </c>
      <c r="Y638">
        <f t="shared" si="380"/>
        <v>0</v>
      </c>
      <c r="Z638">
        <f t="shared" si="381"/>
        <v>0</v>
      </c>
      <c r="AA638">
        <f t="shared" si="382"/>
        <v>0</v>
      </c>
      <c r="AB638">
        <f t="shared" si="383"/>
        <v>0</v>
      </c>
      <c r="AC638">
        <f t="shared" si="384"/>
        <v>0</v>
      </c>
      <c r="AD638">
        <f t="shared" si="385"/>
        <v>0</v>
      </c>
      <c r="AE638">
        <f t="shared" si="406"/>
        <v>0</v>
      </c>
      <c r="AF638">
        <f t="shared" si="386"/>
        <v>0</v>
      </c>
      <c r="AG638">
        <f t="shared" si="387"/>
        <v>0</v>
      </c>
      <c r="AH638">
        <f t="shared" si="388"/>
        <v>0</v>
      </c>
      <c r="AI638">
        <f t="shared" si="389"/>
        <v>0</v>
      </c>
      <c r="AJ638">
        <f t="shared" si="390"/>
        <v>0</v>
      </c>
      <c r="AK638">
        <f t="shared" si="391"/>
        <v>0</v>
      </c>
      <c r="AL638">
        <f t="shared" si="392"/>
        <v>0</v>
      </c>
      <c r="AM638">
        <f t="shared" si="393"/>
        <v>0</v>
      </c>
      <c r="AN638">
        <f t="shared" si="394"/>
        <v>0</v>
      </c>
      <c r="AO638">
        <f t="shared" si="395"/>
        <v>0</v>
      </c>
      <c r="AP638">
        <f t="shared" si="396"/>
        <v>0</v>
      </c>
      <c r="AQ638">
        <f t="shared" si="397"/>
        <v>0</v>
      </c>
      <c r="AR638">
        <f t="shared" si="398"/>
        <v>0</v>
      </c>
      <c r="AS638">
        <f t="shared" si="399"/>
        <v>0</v>
      </c>
      <c r="AT638">
        <f t="shared" si="400"/>
        <v>0</v>
      </c>
      <c r="AU638">
        <f t="shared" si="401"/>
        <v>0</v>
      </c>
      <c r="AV638">
        <f t="shared" si="402"/>
        <v>0</v>
      </c>
      <c r="AW638">
        <f t="shared" si="403"/>
        <v>0</v>
      </c>
      <c r="AX638">
        <f t="shared" si="404"/>
        <v>0</v>
      </c>
      <c r="AY638">
        <f t="shared" si="405"/>
        <v>0</v>
      </c>
    </row>
    <row r="639" spans="2:51">
      <c r="B639" s="1" t="s">
        <v>653</v>
      </c>
      <c r="C639" s="3">
        <v>172606</v>
      </c>
      <c r="D639" s="3">
        <v>172606</v>
      </c>
      <c r="E639" s="1" t="s">
        <v>470</v>
      </c>
      <c r="F639" s="1">
        <v>3</v>
      </c>
      <c r="G639" t="s">
        <v>778</v>
      </c>
      <c r="H639" s="5" t="s">
        <v>786</v>
      </c>
      <c r="I639" t="s">
        <v>780</v>
      </c>
      <c r="J639">
        <f t="shared" si="372"/>
        <v>0</v>
      </c>
      <c r="K639">
        <f t="shared" si="364"/>
        <v>0</v>
      </c>
      <c r="L639">
        <f t="shared" si="365"/>
        <v>172606</v>
      </c>
      <c r="M639">
        <f t="shared" si="366"/>
        <v>1</v>
      </c>
      <c r="N639">
        <f t="shared" si="367"/>
        <v>0</v>
      </c>
      <c r="O639">
        <f t="shared" si="368"/>
        <v>0</v>
      </c>
      <c r="P639">
        <f t="shared" si="369"/>
        <v>0</v>
      </c>
      <c r="Q639">
        <f t="shared" si="370"/>
        <v>0</v>
      </c>
      <c r="R639">
        <f t="shared" si="373"/>
        <v>172606</v>
      </c>
      <c r="S639">
        <f t="shared" si="374"/>
        <v>0</v>
      </c>
      <c r="T639">
        <f t="shared" si="375"/>
        <v>0</v>
      </c>
      <c r="U639">
        <f t="shared" si="376"/>
        <v>0</v>
      </c>
      <c r="V639">
        <f t="shared" si="377"/>
        <v>0</v>
      </c>
      <c r="W639">
        <f t="shared" si="378"/>
        <v>0</v>
      </c>
      <c r="X639">
        <f t="shared" si="379"/>
        <v>0</v>
      </c>
      <c r="Y639">
        <f t="shared" si="380"/>
        <v>0</v>
      </c>
      <c r="Z639">
        <f t="shared" si="381"/>
        <v>0</v>
      </c>
      <c r="AA639">
        <f t="shared" si="382"/>
        <v>0</v>
      </c>
      <c r="AB639">
        <f t="shared" si="383"/>
        <v>0</v>
      </c>
      <c r="AC639">
        <f t="shared" si="384"/>
        <v>0</v>
      </c>
      <c r="AD639">
        <f t="shared" si="385"/>
        <v>0</v>
      </c>
      <c r="AE639">
        <f t="shared" si="406"/>
        <v>0</v>
      </c>
      <c r="AF639">
        <f t="shared" si="386"/>
        <v>0</v>
      </c>
      <c r="AG639">
        <f t="shared" si="387"/>
        <v>0</v>
      </c>
      <c r="AH639">
        <f t="shared" si="388"/>
        <v>0</v>
      </c>
      <c r="AI639">
        <f t="shared" si="389"/>
        <v>0</v>
      </c>
      <c r="AJ639">
        <f t="shared" si="390"/>
        <v>0</v>
      </c>
      <c r="AK639">
        <f t="shared" si="391"/>
        <v>0</v>
      </c>
      <c r="AL639">
        <f t="shared" si="392"/>
        <v>0</v>
      </c>
      <c r="AM639">
        <f t="shared" si="393"/>
        <v>0</v>
      </c>
      <c r="AN639">
        <f t="shared" si="394"/>
        <v>0</v>
      </c>
      <c r="AO639">
        <f t="shared" si="395"/>
        <v>0</v>
      </c>
      <c r="AP639">
        <f t="shared" si="396"/>
        <v>0</v>
      </c>
      <c r="AQ639">
        <f t="shared" si="397"/>
        <v>0</v>
      </c>
      <c r="AR639">
        <f t="shared" si="398"/>
        <v>0</v>
      </c>
      <c r="AS639">
        <f t="shared" si="399"/>
        <v>0</v>
      </c>
      <c r="AT639">
        <f t="shared" si="400"/>
        <v>0</v>
      </c>
      <c r="AU639">
        <f t="shared" si="401"/>
        <v>0</v>
      </c>
      <c r="AV639">
        <f t="shared" si="402"/>
        <v>0</v>
      </c>
      <c r="AW639">
        <f t="shared" si="403"/>
        <v>0</v>
      </c>
      <c r="AX639">
        <f t="shared" si="404"/>
        <v>0</v>
      </c>
      <c r="AY639">
        <f t="shared" si="405"/>
        <v>0</v>
      </c>
    </row>
    <row r="640" spans="2:51">
      <c r="B640" s="1" t="s">
        <v>654</v>
      </c>
      <c r="C640" s="3">
        <v>340500</v>
      </c>
      <c r="D640" s="3">
        <v>340500</v>
      </c>
      <c r="E640" s="1" t="s">
        <v>470</v>
      </c>
      <c r="F640" s="1">
        <v>3</v>
      </c>
      <c r="G640" t="s">
        <v>971</v>
      </c>
      <c r="H640" t="s">
        <v>972</v>
      </c>
      <c r="I640" t="s">
        <v>177</v>
      </c>
      <c r="J640">
        <f t="shared" si="372"/>
        <v>0</v>
      </c>
      <c r="K640">
        <f t="shared" si="364"/>
        <v>0</v>
      </c>
      <c r="L640">
        <f t="shared" si="365"/>
        <v>0</v>
      </c>
      <c r="M640">
        <f t="shared" si="366"/>
        <v>0</v>
      </c>
      <c r="N640">
        <f t="shared" si="367"/>
        <v>0</v>
      </c>
      <c r="O640">
        <f t="shared" si="368"/>
        <v>0</v>
      </c>
      <c r="P640">
        <f t="shared" si="369"/>
        <v>340500</v>
      </c>
      <c r="Q640">
        <f t="shared" si="370"/>
        <v>1</v>
      </c>
      <c r="R640">
        <f t="shared" si="373"/>
        <v>0</v>
      </c>
      <c r="S640">
        <f t="shared" si="374"/>
        <v>340500</v>
      </c>
      <c r="T640">
        <f t="shared" si="375"/>
        <v>0</v>
      </c>
      <c r="U640">
        <f t="shared" si="376"/>
        <v>0</v>
      </c>
      <c r="V640">
        <f t="shared" si="377"/>
        <v>0</v>
      </c>
      <c r="W640">
        <f t="shared" si="378"/>
        <v>0</v>
      </c>
      <c r="X640">
        <f t="shared" si="379"/>
        <v>0</v>
      </c>
      <c r="Y640">
        <f t="shared" si="380"/>
        <v>0</v>
      </c>
      <c r="Z640">
        <f t="shared" si="381"/>
        <v>0</v>
      </c>
      <c r="AA640">
        <f t="shared" si="382"/>
        <v>0</v>
      </c>
      <c r="AB640">
        <f t="shared" si="383"/>
        <v>0</v>
      </c>
      <c r="AC640">
        <f t="shared" si="384"/>
        <v>0</v>
      </c>
      <c r="AD640">
        <f t="shared" si="385"/>
        <v>0</v>
      </c>
      <c r="AE640">
        <f t="shared" si="406"/>
        <v>0</v>
      </c>
      <c r="AF640">
        <f t="shared" si="386"/>
        <v>0</v>
      </c>
      <c r="AG640">
        <f t="shared" si="387"/>
        <v>0</v>
      </c>
      <c r="AH640">
        <f t="shared" si="388"/>
        <v>0</v>
      </c>
      <c r="AI640">
        <f t="shared" si="389"/>
        <v>0</v>
      </c>
      <c r="AJ640">
        <f t="shared" si="390"/>
        <v>0</v>
      </c>
      <c r="AK640">
        <f t="shared" si="391"/>
        <v>0</v>
      </c>
      <c r="AL640">
        <f t="shared" si="392"/>
        <v>0</v>
      </c>
      <c r="AM640">
        <f t="shared" si="393"/>
        <v>0</v>
      </c>
      <c r="AN640">
        <f t="shared" si="394"/>
        <v>0</v>
      </c>
      <c r="AO640">
        <f t="shared" si="395"/>
        <v>0</v>
      </c>
      <c r="AP640">
        <f t="shared" si="396"/>
        <v>0</v>
      </c>
      <c r="AQ640">
        <f t="shared" si="397"/>
        <v>0</v>
      </c>
      <c r="AR640">
        <f t="shared" si="398"/>
        <v>0</v>
      </c>
      <c r="AS640">
        <f t="shared" si="399"/>
        <v>0</v>
      </c>
      <c r="AT640">
        <f t="shared" si="400"/>
        <v>0</v>
      </c>
      <c r="AU640">
        <f t="shared" si="401"/>
        <v>0</v>
      </c>
      <c r="AV640">
        <f t="shared" si="402"/>
        <v>0</v>
      </c>
      <c r="AW640">
        <f t="shared" si="403"/>
        <v>0</v>
      </c>
      <c r="AX640">
        <f t="shared" si="404"/>
        <v>0</v>
      </c>
      <c r="AY640">
        <f t="shared" si="405"/>
        <v>0</v>
      </c>
    </row>
    <row r="641" spans="2:51">
      <c r="B641" s="1" t="s">
        <v>655</v>
      </c>
      <c r="C641" s="3">
        <v>50000</v>
      </c>
      <c r="D641" s="3">
        <v>50000</v>
      </c>
      <c r="E641" s="1" t="s">
        <v>470</v>
      </c>
      <c r="F641" s="1">
        <v>3</v>
      </c>
      <c r="G641" t="s">
        <v>969</v>
      </c>
      <c r="H641" t="s">
        <v>970</v>
      </c>
      <c r="I641" t="s">
        <v>780</v>
      </c>
      <c r="J641">
        <f t="shared" si="372"/>
        <v>0</v>
      </c>
      <c r="K641">
        <f t="shared" si="364"/>
        <v>0</v>
      </c>
      <c r="L641">
        <f t="shared" si="365"/>
        <v>50000</v>
      </c>
      <c r="M641">
        <f t="shared" si="366"/>
        <v>1</v>
      </c>
      <c r="N641">
        <f t="shared" si="367"/>
        <v>0</v>
      </c>
      <c r="O641">
        <f t="shared" si="368"/>
        <v>0</v>
      </c>
      <c r="P641">
        <f t="shared" si="369"/>
        <v>0</v>
      </c>
      <c r="Q641">
        <f t="shared" si="370"/>
        <v>0</v>
      </c>
      <c r="R641">
        <f t="shared" si="373"/>
        <v>0</v>
      </c>
      <c r="S641">
        <f t="shared" si="374"/>
        <v>0</v>
      </c>
      <c r="T641">
        <f t="shared" si="375"/>
        <v>50000</v>
      </c>
      <c r="U641">
        <f t="shared" si="376"/>
        <v>0</v>
      </c>
      <c r="V641">
        <f t="shared" si="377"/>
        <v>0</v>
      </c>
      <c r="W641">
        <f t="shared" si="378"/>
        <v>0</v>
      </c>
      <c r="X641">
        <f t="shared" si="379"/>
        <v>0</v>
      </c>
      <c r="Y641">
        <f t="shared" si="380"/>
        <v>0</v>
      </c>
      <c r="Z641">
        <f t="shared" si="381"/>
        <v>0</v>
      </c>
      <c r="AA641">
        <f t="shared" si="382"/>
        <v>0</v>
      </c>
      <c r="AB641">
        <f t="shared" si="383"/>
        <v>0</v>
      </c>
      <c r="AC641">
        <f t="shared" si="384"/>
        <v>0</v>
      </c>
      <c r="AD641">
        <f t="shared" si="385"/>
        <v>0</v>
      </c>
      <c r="AE641">
        <f t="shared" si="406"/>
        <v>0</v>
      </c>
      <c r="AF641">
        <f t="shared" si="386"/>
        <v>0</v>
      </c>
      <c r="AG641">
        <f t="shared" si="387"/>
        <v>0</v>
      </c>
      <c r="AH641">
        <f t="shared" si="388"/>
        <v>0</v>
      </c>
      <c r="AI641">
        <f t="shared" si="389"/>
        <v>0</v>
      </c>
      <c r="AJ641">
        <f t="shared" si="390"/>
        <v>0</v>
      </c>
      <c r="AK641">
        <f t="shared" si="391"/>
        <v>0</v>
      </c>
      <c r="AL641">
        <f t="shared" si="392"/>
        <v>0</v>
      </c>
      <c r="AM641">
        <f t="shared" si="393"/>
        <v>0</v>
      </c>
      <c r="AN641">
        <f t="shared" si="394"/>
        <v>0</v>
      </c>
      <c r="AO641">
        <f t="shared" si="395"/>
        <v>0</v>
      </c>
      <c r="AP641">
        <f t="shared" si="396"/>
        <v>0</v>
      </c>
      <c r="AQ641">
        <f t="shared" si="397"/>
        <v>0</v>
      </c>
      <c r="AR641">
        <f t="shared" si="398"/>
        <v>0</v>
      </c>
      <c r="AS641">
        <f t="shared" si="399"/>
        <v>0</v>
      </c>
      <c r="AT641">
        <f t="shared" si="400"/>
        <v>0</v>
      </c>
      <c r="AU641">
        <f t="shared" si="401"/>
        <v>0</v>
      </c>
      <c r="AV641">
        <f t="shared" si="402"/>
        <v>0</v>
      </c>
      <c r="AW641">
        <f t="shared" si="403"/>
        <v>0</v>
      </c>
      <c r="AX641">
        <f t="shared" si="404"/>
        <v>0</v>
      </c>
      <c r="AY641">
        <f t="shared" si="405"/>
        <v>0</v>
      </c>
    </row>
    <row r="642" spans="2:51">
      <c r="B642" s="1" t="s">
        <v>656</v>
      </c>
      <c r="C642" s="3">
        <v>500000</v>
      </c>
      <c r="D642" s="3">
        <v>500000</v>
      </c>
      <c r="E642" s="1" t="s">
        <v>470</v>
      </c>
      <c r="F642" s="1">
        <v>3</v>
      </c>
      <c r="G642" t="s">
        <v>967</v>
      </c>
      <c r="H642" t="s">
        <v>968</v>
      </c>
      <c r="I642" t="s">
        <v>200</v>
      </c>
      <c r="J642">
        <f t="shared" si="372"/>
        <v>0</v>
      </c>
      <c r="K642">
        <f t="shared" si="364"/>
        <v>0</v>
      </c>
      <c r="L642">
        <f t="shared" si="365"/>
        <v>0</v>
      </c>
      <c r="M642">
        <f t="shared" si="366"/>
        <v>0</v>
      </c>
      <c r="N642">
        <f t="shared" si="367"/>
        <v>500000</v>
      </c>
      <c r="O642">
        <f t="shared" si="368"/>
        <v>1</v>
      </c>
      <c r="P642">
        <f t="shared" si="369"/>
        <v>0</v>
      </c>
      <c r="Q642">
        <f t="shared" si="370"/>
        <v>0</v>
      </c>
      <c r="R642">
        <f t="shared" si="373"/>
        <v>0</v>
      </c>
      <c r="S642">
        <f t="shared" si="374"/>
        <v>0</v>
      </c>
      <c r="T642">
        <f t="shared" si="375"/>
        <v>0</v>
      </c>
      <c r="U642">
        <f t="shared" si="376"/>
        <v>500000</v>
      </c>
      <c r="V642">
        <f t="shared" si="377"/>
        <v>0</v>
      </c>
      <c r="W642">
        <f t="shared" si="378"/>
        <v>0</v>
      </c>
      <c r="X642">
        <f t="shared" si="379"/>
        <v>0</v>
      </c>
      <c r="Y642">
        <f t="shared" si="380"/>
        <v>0</v>
      </c>
      <c r="Z642">
        <f t="shared" si="381"/>
        <v>0</v>
      </c>
      <c r="AA642">
        <f t="shared" si="382"/>
        <v>0</v>
      </c>
      <c r="AB642">
        <f t="shared" si="383"/>
        <v>0</v>
      </c>
      <c r="AC642">
        <f t="shared" si="384"/>
        <v>0</v>
      </c>
      <c r="AD642">
        <f t="shared" si="385"/>
        <v>0</v>
      </c>
      <c r="AE642">
        <f t="shared" si="406"/>
        <v>0</v>
      </c>
      <c r="AF642">
        <f t="shared" si="386"/>
        <v>0</v>
      </c>
      <c r="AG642">
        <f t="shared" si="387"/>
        <v>0</v>
      </c>
      <c r="AH642">
        <f t="shared" si="388"/>
        <v>0</v>
      </c>
      <c r="AI642">
        <f t="shared" si="389"/>
        <v>0</v>
      </c>
      <c r="AJ642">
        <f t="shared" si="390"/>
        <v>0</v>
      </c>
      <c r="AK642">
        <f t="shared" si="391"/>
        <v>0</v>
      </c>
      <c r="AL642">
        <f t="shared" si="392"/>
        <v>0</v>
      </c>
      <c r="AM642">
        <f t="shared" si="393"/>
        <v>0</v>
      </c>
      <c r="AN642">
        <f t="shared" si="394"/>
        <v>0</v>
      </c>
      <c r="AO642">
        <f t="shared" si="395"/>
        <v>0</v>
      </c>
      <c r="AP642">
        <f t="shared" si="396"/>
        <v>0</v>
      </c>
      <c r="AQ642">
        <f t="shared" si="397"/>
        <v>0</v>
      </c>
      <c r="AR642">
        <f t="shared" si="398"/>
        <v>0</v>
      </c>
      <c r="AS642">
        <f t="shared" si="399"/>
        <v>0</v>
      </c>
      <c r="AT642">
        <f t="shared" si="400"/>
        <v>0</v>
      </c>
      <c r="AU642">
        <f t="shared" si="401"/>
        <v>0</v>
      </c>
      <c r="AV642">
        <f t="shared" si="402"/>
        <v>0</v>
      </c>
      <c r="AW642">
        <f t="shared" si="403"/>
        <v>0</v>
      </c>
      <c r="AX642">
        <f t="shared" si="404"/>
        <v>0</v>
      </c>
      <c r="AY642">
        <f t="shared" si="405"/>
        <v>0</v>
      </c>
    </row>
    <row r="643" spans="2:51">
      <c r="B643" s="1" t="s">
        <v>657</v>
      </c>
      <c r="C643" s="3">
        <v>50000</v>
      </c>
      <c r="D643" s="3">
        <v>50000</v>
      </c>
      <c r="E643" s="1" t="s">
        <v>470</v>
      </c>
      <c r="F643" s="1">
        <v>3</v>
      </c>
      <c r="G643" t="s">
        <v>787</v>
      </c>
      <c r="H643" t="s">
        <v>788</v>
      </c>
      <c r="I643" t="s">
        <v>780</v>
      </c>
      <c r="J643">
        <f t="shared" si="372"/>
        <v>0</v>
      </c>
      <c r="K643">
        <f t="shared" si="364"/>
        <v>0</v>
      </c>
      <c r="L643">
        <f t="shared" si="365"/>
        <v>50000</v>
      </c>
      <c r="M643">
        <f t="shared" si="366"/>
        <v>1</v>
      </c>
      <c r="N643">
        <f t="shared" si="367"/>
        <v>0</v>
      </c>
      <c r="O643">
        <f t="shared" si="368"/>
        <v>0</v>
      </c>
      <c r="P643">
        <f t="shared" si="369"/>
        <v>0</v>
      </c>
      <c r="Q643">
        <f t="shared" si="370"/>
        <v>0</v>
      </c>
      <c r="R643">
        <f t="shared" si="373"/>
        <v>0</v>
      </c>
      <c r="S643">
        <f t="shared" si="374"/>
        <v>0</v>
      </c>
      <c r="T643">
        <f t="shared" si="375"/>
        <v>0</v>
      </c>
      <c r="U643">
        <f t="shared" si="376"/>
        <v>0</v>
      </c>
      <c r="V643">
        <f t="shared" si="377"/>
        <v>50000</v>
      </c>
      <c r="W643">
        <f t="shared" si="378"/>
        <v>0</v>
      </c>
      <c r="X643">
        <f t="shared" si="379"/>
        <v>0</v>
      </c>
      <c r="Y643">
        <f t="shared" si="380"/>
        <v>0</v>
      </c>
      <c r="Z643">
        <f t="shared" si="381"/>
        <v>0</v>
      </c>
      <c r="AA643">
        <f t="shared" si="382"/>
        <v>0</v>
      </c>
      <c r="AB643">
        <f t="shared" si="383"/>
        <v>0</v>
      </c>
      <c r="AC643">
        <f t="shared" si="384"/>
        <v>0</v>
      </c>
      <c r="AD643">
        <f t="shared" si="385"/>
        <v>0</v>
      </c>
      <c r="AE643">
        <f t="shared" si="406"/>
        <v>0</v>
      </c>
      <c r="AF643">
        <f t="shared" si="386"/>
        <v>0</v>
      </c>
      <c r="AG643">
        <f t="shared" si="387"/>
        <v>0</v>
      </c>
      <c r="AH643">
        <f t="shared" si="388"/>
        <v>0</v>
      </c>
      <c r="AI643">
        <f t="shared" si="389"/>
        <v>0</v>
      </c>
      <c r="AJ643">
        <f t="shared" si="390"/>
        <v>0</v>
      </c>
      <c r="AK643">
        <f t="shared" si="391"/>
        <v>0</v>
      </c>
      <c r="AL643">
        <f t="shared" si="392"/>
        <v>0</v>
      </c>
      <c r="AM643">
        <f t="shared" si="393"/>
        <v>0</v>
      </c>
      <c r="AN643">
        <f t="shared" si="394"/>
        <v>0</v>
      </c>
      <c r="AO643">
        <f t="shared" si="395"/>
        <v>0</v>
      </c>
      <c r="AP643">
        <f t="shared" si="396"/>
        <v>0</v>
      </c>
      <c r="AQ643">
        <f t="shared" si="397"/>
        <v>0</v>
      </c>
      <c r="AR643">
        <f t="shared" si="398"/>
        <v>0</v>
      </c>
      <c r="AS643">
        <f t="shared" si="399"/>
        <v>0</v>
      </c>
      <c r="AT643">
        <f t="shared" si="400"/>
        <v>0</v>
      </c>
      <c r="AU643">
        <f t="shared" si="401"/>
        <v>0</v>
      </c>
      <c r="AV643">
        <f t="shared" si="402"/>
        <v>0</v>
      </c>
      <c r="AW643">
        <f t="shared" si="403"/>
        <v>0</v>
      </c>
      <c r="AX643">
        <f t="shared" si="404"/>
        <v>0</v>
      </c>
      <c r="AY643">
        <f t="shared" si="405"/>
        <v>0</v>
      </c>
    </row>
    <row r="644" spans="2:51">
      <c r="B644" s="1" t="s">
        <v>658</v>
      </c>
      <c r="C644" s="3">
        <v>127000</v>
      </c>
      <c r="D644" s="3">
        <v>127000</v>
      </c>
      <c r="E644" s="1" t="s">
        <v>470</v>
      </c>
      <c r="F644" s="1">
        <v>3</v>
      </c>
      <c r="G644" t="s">
        <v>965</v>
      </c>
      <c r="H644" t="s">
        <v>966</v>
      </c>
      <c r="I644" t="s">
        <v>177</v>
      </c>
      <c r="J644">
        <f t="shared" si="372"/>
        <v>0</v>
      </c>
      <c r="K644">
        <f t="shared" si="364"/>
        <v>0</v>
      </c>
      <c r="L644">
        <f t="shared" si="365"/>
        <v>0</v>
      </c>
      <c r="M644">
        <f t="shared" si="366"/>
        <v>0</v>
      </c>
      <c r="N644">
        <f t="shared" si="367"/>
        <v>0</v>
      </c>
      <c r="O644">
        <f t="shared" si="368"/>
        <v>0</v>
      </c>
      <c r="P644">
        <f t="shared" si="369"/>
        <v>127000</v>
      </c>
      <c r="Q644">
        <f t="shared" si="370"/>
        <v>1</v>
      </c>
      <c r="R644">
        <f t="shared" si="373"/>
        <v>0</v>
      </c>
      <c r="S644">
        <f t="shared" si="374"/>
        <v>0</v>
      </c>
      <c r="T644">
        <f t="shared" si="375"/>
        <v>0</v>
      </c>
      <c r="U644">
        <f t="shared" si="376"/>
        <v>0</v>
      </c>
      <c r="V644">
        <f t="shared" si="377"/>
        <v>0</v>
      </c>
      <c r="W644">
        <f t="shared" si="378"/>
        <v>127000</v>
      </c>
      <c r="X644">
        <f t="shared" si="379"/>
        <v>0</v>
      </c>
      <c r="Y644">
        <f t="shared" si="380"/>
        <v>0</v>
      </c>
      <c r="Z644">
        <f t="shared" si="381"/>
        <v>0</v>
      </c>
      <c r="AA644">
        <f t="shared" si="382"/>
        <v>0</v>
      </c>
      <c r="AB644">
        <f t="shared" si="383"/>
        <v>0</v>
      </c>
      <c r="AC644">
        <f t="shared" si="384"/>
        <v>0</v>
      </c>
      <c r="AD644">
        <f t="shared" si="385"/>
        <v>0</v>
      </c>
      <c r="AE644">
        <f t="shared" si="406"/>
        <v>0</v>
      </c>
      <c r="AF644">
        <f t="shared" si="386"/>
        <v>0</v>
      </c>
      <c r="AG644">
        <f t="shared" si="387"/>
        <v>0</v>
      </c>
      <c r="AH644">
        <f t="shared" si="388"/>
        <v>0</v>
      </c>
      <c r="AI644">
        <f t="shared" si="389"/>
        <v>0</v>
      </c>
      <c r="AJ644">
        <f t="shared" si="390"/>
        <v>0</v>
      </c>
      <c r="AK644">
        <f t="shared" si="391"/>
        <v>0</v>
      </c>
      <c r="AL644">
        <f t="shared" si="392"/>
        <v>0</v>
      </c>
      <c r="AM644">
        <f t="shared" si="393"/>
        <v>0</v>
      </c>
      <c r="AN644">
        <f t="shared" si="394"/>
        <v>0</v>
      </c>
      <c r="AO644">
        <f t="shared" si="395"/>
        <v>0</v>
      </c>
      <c r="AP644">
        <f t="shared" si="396"/>
        <v>0</v>
      </c>
      <c r="AQ644">
        <f t="shared" si="397"/>
        <v>0</v>
      </c>
      <c r="AR644">
        <f t="shared" si="398"/>
        <v>0</v>
      </c>
      <c r="AS644">
        <f t="shared" si="399"/>
        <v>0</v>
      </c>
      <c r="AT644">
        <f t="shared" si="400"/>
        <v>0</v>
      </c>
      <c r="AU644">
        <f t="shared" si="401"/>
        <v>0</v>
      </c>
      <c r="AV644">
        <f t="shared" si="402"/>
        <v>0</v>
      </c>
      <c r="AW644">
        <f t="shared" si="403"/>
        <v>0</v>
      </c>
      <c r="AX644">
        <f t="shared" si="404"/>
        <v>0</v>
      </c>
      <c r="AY644">
        <f t="shared" si="405"/>
        <v>0</v>
      </c>
    </row>
    <row r="645" spans="2:51">
      <c r="B645" s="1" t="s">
        <v>659</v>
      </c>
      <c r="C645" s="3">
        <v>189287</v>
      </c>
      <c r="D645" s="3">
        <v>189287</v>
      </c>
      <c r="E645" s="1" t="s">
        <v>470</v>
      </c>
      <c r="F645" s="1">
        <v>3</v>
      </c>
      <c r="G645" t="s">
        <v>787</v>
      </c>
      <c r="H645" t="s">
        <v>788</v>
      </c>
      <c r="I645" t="s">
        <v>780</v>
      </c>
      <c r="J645">
        <f t="shared" si="372"/>
        <v>0</v>
      </c>
      <c r="K645">
        <f t="shared" si="364"/>
        <v>0</v>
      </c>
      <c r="L645">
        <f t="shared" si="365"/>
        <v>189287</v>
      </c>
      <c r="M645">
        <f t="shared" si="366"/>
        <v>1</v>
      </c>
      <c r="N645">
        <f t="shared" si="367"/>
        <v>0</v>
      </c>
      <c r="O645">
        <f t="shared" si="368"/>
        <v>0</v>
      </c>
      <c r="P645">
        <f t="shared" si="369"/>
        <v>0</v>
      </c>
      <c r="Q645">
        <f t="shared" si="370"/>
        <v>0</v>
      </c>
      <c r="R645">
        <f t="shared" si="373"/>
        <v>0</v>
      </c>
      <c r="S645">
        <f t="shared" si="374"/>
        <v>0</v>
      </c>
      <c r="T645">
        <f t="shared" si="375"/>
        <v>0</v>
      </c>
      <c r="U645">
        <f t="shared" si="376"/>
        <v>0</v>
      </c>
      <c r="V645">
        <f t="shared" si="377"/>
        <v>189287</v>
      </c>
      <c r="W645">
        <f t="shared" si="378"/>
        <v>0</v>
      </c>
      <c r="X645">
        <f t="shared" si="379"/>
        <v>0</v>
      </c>
      <c r="Y645">
        <f t="shared" si="380"/>
        <v>0</v>
      </c>
      <c r="Z645">
        <f t="shared" si="381"/>
        <v>0</v>
      </c>
      <c r="AA645">
        <f t="shared" si="382"/>
        <v>0</v>
      </c>
      <c r="AB645">
        <f t="shared" si="383"/>
        <v>0</v>
      </c>
      <c r="AC645">
        <f t="shared" si="384"/>
        <v>0</v>
      </c>
      <c r="AD645">
        <f t="shared" si="385"/>
        <v>0</v>
      </c>
      <c r="AE645">
        <f t="shared" si="406"/>
        <v>0</v>
      </c>
      <c r="AF645">
        <f t="shared" si="386"/>
        <v>0</v>
      </c>
      <c r="AG645">
        <f t="shared" si="387"/>
        <v>0</v>
      </c>
      <c r="AH645">
        <f t="shared" si="388"/>
        <v>0</v>
      </c>
      <c r="AI645">
        <f t="shared" si="389"/>
        <v>0</v>
      </c>
      <c r="AJ645">
        <f t="shared" si="390"/>
        <v>0</v>
      </c>
      <c r="AK645">
        <f t="shared" si="391"/>
        <v>0</v>
      </c>
      <c r="AL645">
        <f t="shared" si="392"/>
        <v>0</v>
      </c>
      <c r="AM645">
        <f t="shared" si="393"/>
        <v>0</v>
      </c>
      <c r="AN645">
        <f t="shared" si="394"/>
        <v>0</v>
      </c>
      <c r="AO645">
        <f t="shared" si="395"/>
        <v>0</v>
      </c>
      <c r="AP645">
        <f t="shared" si="396"/>
        <v>0</v>
      </c>
      <c r="AQ645">
        <f t="shared" si="397"/>
        <v>0</v>
      </c>
      <c r="AR645">
        <f t="shared" si="398"/>
        <v>0</v>
      </c>
      <c r="AS645">
        <f t="shared" si="399"/>
        <v>0</v>
      </c>
      <c r="AT645">
        <f t="shared" si="400"/>
        <v>0</v>
      </c>
      <c r="AU645">
        <f t="shared" si="401"/>
        <v>0</v>
      </c>
      <c r="AV645">
        <f t="shared" si="402"/>
        <v>0</v>
      </c>
      <c r="AW645">
        <f t="shared" si="403"/>
        <v>0</v>
      </c>
      <c r="AX645">
        <f t="shared" si="404"/>
        <v>0</v>
      </c>
      <c r="AY645">
        <f t="shared" si="405"/>
        <v>0</v>
      </c>
    </row>
    <row r="646" spans="2:51">
      <c r="B646" s="1" t="s">
        <v>555</v>
      </c>
      <c r="C646" s="3">
        <v>500000</v>
      </c>
      <c r="D646" s="3">
        <v>500000</v>
      </c>
      <c r="E646" s="1" t="s">
        <v>470</v>
      </c>
      <c r="F646" s="1">
        <v>3</v>
      </c>
      <c r="G646" t="s">
        <v>963</v>
      </c>
      <c r="H646" t="s">
        <v>964</v>
      </c>
      <c r="I646" t="s">
        <v>780</v>
      </c>
      <c r="J646">
        <f t="shared" si="372"/>
        <v>0</v>
      </c>
      <c r="K646">
        <f t="shared" si="364"/>
        <v>0</v>
      </c>
      <c r="L646">
        <f t="shared" si="365"/>
        <v>500000</v>
      </c>
      <c r="M646">
        <f t="shared" si="366"/>
        <v>1</v>
      </c>
      <c r="N646">
        <f t="shared" si="367"/>
        <v>0</v>
      </c>
      <c r="O646">
        <f t="shared" si="368"/>
        <v>0</v>
      </c>
      <c r="P646">
        <f t="shared" si="369"/>
        <v>0</v>
      </c>
      <c r="Q646">
        <f t="shared" si="370"/>
        <v>0</v>
      </c>
      <c r="R646">
        <f t="shared" si="373"/>
        <v>0</v>
      </c>
      <c r="S646">
        <f t="shared" si="374"/>
        <v>0</v>
      </c>
      <c r="T646">
        <f t="shared" si="375"/>
        <v>0</v>
      </c>
      <c r="U646">
        <f t="shared" si="376"/>
        <v>0</v>
      </c>
      <c r="V646">
        <f t="shared" si="377"/>
        <v>0</v>
      </c>
      <c r="W646">
        <f t="shared" si="378"/>
        <v>0</v>
      </c>
      <c r="X646">
        <f t="shared" si="379"/>
        <v>500000</v>
      </c>
      <c r="Y646">
        <f t="shared" si="380"/>
        <v>0</v>
      </c>
      <c r="Z646">
        <f t="shared" si="381"/>
        <v>0</v>
      </c>
      <c r="AA646">
        <f t="shared" si="382"/>
        <v>0</v>
      </c>
      <c r="AB646">
        <f t="shared" si="383"/>
        <v>0</v>
      </c>
      <c r="AC646">
        <f t="shared" si="384"/>
        <v>0</v>
      </c>
      <c r="AD646">
        <f t="shared" si="385"/>
        <v>0</v>
      </c>
      <c r="AE646">
        <f t="shared" si="406"/>
        <v>0</v>
      </c>
      <c r="AF646">
        <f t="shared" si="386"/>
        <v>0</v>
      </c>
      <c r="AG646">
        <f t="shared" si="387"/>
        <v>0</v>
      </c>
      <c r="AH646">
        <f t="shared" si="388"/>
        <v>0</v>
      </c>
      <c r="AI646">
        <f t="shared" si="389"/>
        <v>0</v>
      </c>
      <c r="AJ646">
        <f t="shared" si="390"/>
        <v>0</v>
      </c>
      <c r="AK646">
        <f t="shared" si="391"/>
        <v>0</v>
      </c>
      <c r="AL646">
        <f t="shared" si="392"/>
        <v>0</v>
      </c>
      <c r="AM646">
        <f t="shared" si="393"/>
        <v>0</v>
      </c>
      <c r="AN646">
        <f t="shared" si="394"/>
        <v>0</v>
      </c>
      <c r="AO646">
        <f t="shared" si="395"/>
        <v>0</v>
      </c>
      <c r="AP646">
        <f t="shared" si="396"/>
        <v>0</v>
      </c>
      <c r="AQ646">
        <f t="shared" si="397"/>
        <v>0</v>
      </c>
      <c r="AR646">
        <f t="shared" si="398"/>
        <v>0</v>
      </c>
      <c r="AS646">
        <f t="shared" si="399"/>
        <v>0</v>
      </c>
      <c r="AT646">
        <f t="shared" si="400"/>
        <v>0</v>
      </c>
      <c r="AU646">
        <f t="shared" si="401"/>
        <v>0</v>
      </c>
      <c r="AV646">
        <f t="shared" si="402"/>
        <v>0</v>
      </c>
      <c r="AW646">
        <f t="shared" si="403"/>
        <v>0</v>
      </c>
      <c r="AX646">
        <f t="shared" si="404"/>
        <v>0</v>
      </c>
      <c r="AY646">
        <f t="shared" si="405"/>
        <v>0</v>
      </c>
    </row>
    <row r="648" spans="2:51">
      <c r="B648" s="6">
        <v>176</v>
      </c>
    </row>
    <row r="649" spans="2:51">
      <c r="C649" s="2">
        <f>SUM(C471:C648)</f>
        <v>25236643</v>
      </c>
      <c r="D649" s="2"/>
      <c r="J649" s="17">
        <f>SUM(J471:J648)</f>
        <v>2641855</v>
      </c>
      <c r="K649">
        <f t="shared" ref="K649:Q649" si="407">SUM(K471:K648)</f>
        <v>19</v>
      </c>
      <c r="L649" s="17">
        <f t="shared" si="407"/>
        <v>9977061</v>
      </c>
      <c r="M649">
        <f t="shared" si="407"/>
        <v>69</v>
      </c>
      <c r="N649" s="17">
        <f t="shared" si="407"/>
        <v>1898866</v>
      </c>
      <c r="O649">
        <f t="shared" si="407"/>
        <v>12</v>
      </c>
      <c r="P649" s="17">
        <f t="shared" si="407"/>
        <v>10718861</v>
      </c>
      <c r="Q649">
        <f t="shared" si="407"/>
        <v>77</v>
      </c>
      <c r="R649" s="17">
        <f>+P649+N649+L649+J649</f>
        <v>25236643</v>
      </c>
      <c r="S649" s="2">
        <f>+R649-C649</f>
        <v>0</v>
      </c>
    </row>
    <row r="650" spans="2:51">
      <c r="C650" s="2"/>
      <c r="D650" s="2"/>
    </row>
    <row r="651" spans="2:51">
      <c r="C651" s="2"/>
      <c r="D651" s="2"/>
      <c r="S651">
        <f>+Q649+O649+M649+K649</f>
        <v>177</v>
      </c>
    </row>
    <row r="652" spans="2:51">
      <c r="C652" s="2"/>
      <c r="D652" s="2"/>
      <c r="J652" s="27">
        <f>+J649/$C$649</f>
        <v>0.10468329721984021</v>
      </c>
      <c r="L652" s="27">
        <f>+L649/$C$649</f>
        <v>0.39534025979604337</v>
      </c>
      <c r="N652" s="27">
        <f>+N649/$C$649</f>
        <v>7.5242416354663333E-2</v>
      </c>
      <c r="P652" s="27">
        <f>+P649/$C$649</f>
        <v>0.42473402662945303</v>
      </c>
      <c r="R652" s="27">
        <f>+R649/$C$649</f>
        <v>1</v>
      </c>
    </row>
    <row r="653" spans="2:51">
      <c r="C653" s="2"/>
      <c r="D653" s="2"/>
    </row>
    <row r="654" spans="2:51">
      <c r="C654" s="2"/>
      <c r="D654" s="2"/>
    </row>
    <row r="655" spans="2:51">
      <c r="C655" s="2"/>
      <c r="D655" s="2"/>
    </row>
    <row r="656" spans="2:51">
      <c r="C656" s="2"/>
      <c r="D656" s="2"/>
      <c r="R656" t="s">
        <v>856</v>
      </c>
    </row>
    <row r="657" spans="2:37">
      <c r="B657" s="16" t="s">
        <v>1023</v>
      </c>
      <c r="C657" s="2"/>
      <c r="D657" s="2"/>
      <c r="R657" s="17">
        <f>SUM(R660:R761)</f>
        <v>1075859</v>
      </c>
      <c r="S657" s="17">
        <f t="shared" ref="S657:AG657" si="408">SUM(S660:S761)</f>
        <v>1001069</v>
      </c>
      <c r="T657" s="17">
        <f t="shared" si="408"/>
        <v>688376</v>
      </c>
      <c r="U657" s="17">
        <f t="shared" si="408"/>
        <v>895158</v>
      </c>
      <c r="V657" s="17">
        <f t="shared" si="408"/>
        <v>982530</v>
      </c>
      <c r="W657" s="17">
        <f t="shared" si="408"/>
        <v>394950</v>
      </c>
      <c r="X657" s="17">
        <f t="shared" si="408"/>
        <v>0</v>
      </c>
      <c r="Y657" s="17">
        <f t="shared" si="408"/>
        <v>50000</v>
      </c>
      <c r="Z657" s="17">
        <f t="shared" si="408"/>
        <v>542140</v>
      </c>
      <c r="AA657" s="17">
        <f t="shared" si="408"/>
        <v>510500</v>
      </c>
      <c r="AB657" s="17">
        <f t="shared" si="408"/>
        <v>1230877</v>
      </c>
      <c r="AC657" s="17">
        <f t="shared" si="408"/>
        <v>873859</v>
      </c>
      <c r="AD657" s="17">
        <f t="shared" si="408"/>
        <v>1005942</v>
      </c>
      <c r="AE657" s="17">
        <f t="shared" si="408"/>
        <v>926865</v>
      </c>
      <c r="AF657" s="17">
        <f t="shared" si="408"/>
        <v>489602</v>
      </c>
      <c r="AG657" s="17">
        <f t="shared" si="408"/>
        <v>666585</v>
      </c>
      <c r="AI657" s="17">
        <f>SUM(R657:AH657)</f>
        <v>11334312</v>
      </c>
      <c r="AK657" s="2">
        <f>+AI657-C763</f>
        <v>0</v>
      </c>
    </row>
    <row r="658" spans="2:37">
      <c r="J658" t="s">
        <v>851</v>
      </c>
      <c r="L658" t="s">
        <v>852</v>
      </c>
      <c r="N658" t="s">
        <v>853</v>
      </c>
      <c r="P658" t="s">
        <v>177</v>
      </c>
      <c r="R658" s="14"/>
      <c r="S658" s="14"/>
      <c r="T658" s="14"/>
      <c r="U658" s="14"/>
      <c r="V658" s="14"/>
      <c r="W658" s="13"/>
      <c r="X658" s="13"/>
      <c r="Y658" s="13"/>
      <c r="Z658" s="14"/>
      <c r="AA658" s="13"/>
      <c r="AB658" s="14"/>
      <c r="AC658" s="14"/>
      <c r="AD658" s="14"/>
      <c r="AE658" s="14"/>
      <c r="AF658" s="13"/>
      <c r="AG658" s="14"/>
    </row>
    <row r="659" spans="2:37">
      <c r="R659" t="s">
        <v>1024</v>
      </c>
      <c r="S659" s="4" t="s">
        <v>1026</v>
      </c>
      <c r="T659" s="4" t="s">
        <v>1028</v>
      </c>
      <c r="U659" s="4" t="s">
        <v>1030</v>
      </c>
      <c r="V659" s="6" t="s">
        <v>1032</v>
      </c>
      <c r="W659" s="6" t="s">
        <v>1034</v>
      </c>
      <c r="X659" s="6" t="s">
        <v>1035</v>
      </c>
      <c r="Y659" s="6" t="s">
        <v>1036</v>
      </c>
      <c r="Z659" s="6" t="s">
        <v>1037</v>
      </c>
      <c r="AA659" s="6" t="s">
        <v>1038</v>
      </c>
      <c r="AB659" s="6" t="s">
        <v>1039</v>
      </c>
      <c r="AC659" s="6" t="s">
        <v>1040</v>
      </c>
      <c r="AD659" s="6" t="s">
        <v>1041</v>
      </c>
      <c r="AE659" s="6" t="s">
        <v>1042</v>
      </c>
      <c r="AF659" s="6" t="s">
        <v>1043</v>
      </c>
      <c r="AG659" s="6" t="s">
        <v>1044</v>
      </c>
    </row>
    <row r="660" spans="2:37">
      <c r="B660" s="1" t="s">
        <v>660</v>
      </c>
      <c r="C660" s="3">
        <v>12350</v>
      </c>
      <c r="D660" s="3">
        <v>12350</v>
      </c>
      <c r="E660" s="1" t="s">
        <v>661</v>
      </c>
      <c r="F660" s="1">
        <v>1</v>
      </c>
      <c r="G660" t="s">
        <v>1024</v>
      </c>
      <c r="H660" t="s">
        <v>1025</v>
      </c>
      <c r="I660" t="s">
        <v>780</v>
      </c>
      <c r="J660">
        <f>IF(I660="National",C660,0)</f>
        <v>0</v>
      </c>
      <c r="K660">
        <f>IF(J660&gt;0,1,0)</f>
        <v>0</v>
      </c>
      <c r="L660">
        <f>IF(I660="Liberal",C660,0)</f>
        <v>12350</v>
      </c>
      <c r="M660">
        <f>IF(L660&gt;0,1,0)</f>
        <v>1</v>
      </c>
      <c r="N660">
        <f>IF(I660="IND",C660,0)</f>
        <v>0</v>
      </c>
      <c r="O660">
        <f>IF(N660&gt;0,1,0)</f>
        <v>0</v>
      </c>
      <c r="P660">
        <f>IF(I660="Labor",C660,0)</f>
        <v>0</v>
      </c>
      <c r="Q660">
        <f>IF(P660&gt;0,1,0)</f>
        <v>0</v>
      </c>
      <c r="R660">
        <f>IF(G660="Tangney",C660,0)</f>
        <v>12350</v>
      </c>
      <c r="S660">
        <f>IF(G660="Durack",C660,0)</f>
        <v>0</v>
      </c>
      <c r="T660">
        <f>IF(G660="Forrest",C660,0)</f>
        <v>0</v>
      </c>
      <c r="U660">
        <f>IF(G660="Canning",C660,0)</f>
        <v>0</v>
      </c>
      <c r="V660">
        <f>IF(G660="Swan",C660,0)</f>
        <v>0</v>
      </c>
      <c r="W660">
        <f>IF(G660="Brand",C660,0)</f>
        <v>0</v>
      </c>
      <c r="X660">
        <f>IF(G660="Burt",C660,0)</f>
        <v>0</v>
      </c>
      <c r="Y660">
        <f>IF(G660="Cowan",C660,0)</f>
        <v>0</v>
      </c>
      <c r="Z660">
        <f>IF(G660="Curtin",C660,0)</f>
        <v>0</v>
      </c>
      <c r="AA660">
        <f>IF(G660="Fremantle",C660,0)</f>
        <v>0</v>
      </c>
      <c r="AB660">
        <f>IF(G660="Hasluck",C660,0)</f>
        <v>0</v>
      </c>
      <c r="AC660">
        <f>IF(G660="Moore",C660,0)</f>
        <v>0</v>
      </c>
      <c r="AD660">
        <f>IF(G660="O'Connor",C660,0)</f>
        <v>0</v>
      </c>
      <c r="AE660">
        <f>IF(G660="Pearce",C660,0)</f>
        <v>0</v>
      </c>
      <c r="AF660">
        <f>IF(G660="Perth",C660,0)</f>
        <v>0</v>
      </c>
      <c r="AG660">
        <f>IF(G660="Stirling",C660,0)</f>
        <v>0</v>
      </c>
    </row>
    <row r="661" spans="2:37">
      <c r="B661" s="1" t="s">
        <v>662</v>
      </c>
      <c r="C661" s="1">
        <v>25000</v>
      </c>
      <c r="D661" s="1" t="s">
        <v>663</v>
      </c>
      <c r="E661" s="1" t="s">
        <v>661</v>
      </c>
      <c r="F661" s="1">
        <v>1</v>
      </c>
      <c r="G661" s="4" t="s">
        <v>1026</v>
      </c>
      <c r="H661" s="4" t="s">
        <v>1027</v>
      </c>
      <c r="I661" s="4" t="s">
        <v>780</v>
      </c>
      <c r="J661">
        <f t="shared" ref="J661:J724" si="409">IF(I661="National",C661,0)</f>
        <v>0</v>
      </c>
      <c r="K661">
        <f t="shared" ref="K661:K724" si="410">IF(J661&gt;0,1,0)</f>
        <v>0</v>
      </c>
      <c r="L661">
        <f t="shared" ref="L661:L724" si="411">IF(I661="Liberal",C661,0)</f>
        <v>25000</v>
      </c>
      <c r="M661">
        <f t="shared" ref="M661:M724" si="412">IF(L661&gt;0,1,0)</f>
        <v>1</v>
      </c>
      <c r="N661">
        <f t="shared" ref="N661:N724" si="413">IF(I661="IND",C661,0)</f>
        <v>0</v>
      </c>
      <c r="O661">
        <f t="shared" ref="O661:O724" si="414">IF(N661&gt;0,1,0)</f>
        <v>0</v>
      </c>
      <c r="P661">
        <f t="shared" ref="P661:P724" si="415">IF(I661="Labor",C661,0)</f>
        <v>0</v>
      </c>
      <c r="Q661">
        <f t="shared" ref="Q661:Q724" si="416">IF(P661&gt;0,1,0)</f>
        <v>0</v>
      </c>
      <c r="R661">
        <f t="shared" ref="R661:R724" si="417">IF(G661="Tangney",C661,0)</f>
        <v>0</v>
      </c>
      <c r="S661">
        <f t="shared" ref="S661:S724" si="418">IF(G661="Durack",C661,0)</f>
        <v>25000</v>
      </c>
      <c r="T661">
        <f t="shared" ref="T661:T724" si="419">IF(G661="Forrest",C661,0)</f>
        <v>0</v>
      </c>
      <c r="U661">
        <f t="shared" ref="U661:U724" si="420">IF(G661="Canning",C661,0)</f>
        <v>0</v>
      </c>
      <c r="V661">
        <f t="shared" ref="V661:V724" si="421">IF(G661="Swan",C661,0)</f>
        <v>0</v>
      </c>
      <c r="W661">
        <f t="shared" ref="W661:W724" si="422">IF(G661="Brand",C661,0)</f>
        <v>0</v>
      </c>
      <c r="X661">
        <f t="shared" ref="X661:X724" si="423">IF(G661="Burt",C661,0)</f>
        <v>0</v>
      </c>
      <c r="Y661">
        <f t="shared" ref="Y661:Y724" si="424">IF(G661="Cowan",C661,0)</f>
        <v>0</v>
      </c>
      <c r="Z661">
        <f t="shared" ref="Z661:Z724" si="425">IF(G661="Curtin",C661,0)</f>
        <v>0</v>
      </c>
      <c r="AA661">
        <f t="shared" ref="AA661:AA724" si="426">IF(G661="Fremantle",C661,0)</f>
        <v>0</v>
      </c>
      <c r="AB661">
        <f t="shared" ref="AB661:AB724" si="427">IF(G661="Hasluck",C661,0)</f>
        <v>0</v>
      </c>
      <c r="AC661">
        <f t="shared" ref="AC661:AC724" si="428">IF(G661="Moore",C661,0)</f>
        <v>0</v>
      </c>
      <c r="AD661">
        <f t="shared" ref="AD661:AD724" si="429">IF(G661="O'Connor",C661,0)</f>
        <v>0</v>
      </c>
      <c r="AE661">
        <f t="shared" ref="AE661:AE724" si="430">IF(G661="Pearce",C661,0)</f>
        <v>0</v>
      </c>
      <c r="AF661">
        <f t="shared" ref="AF661:AF724" si="431">IF(G661="Perth",C661,0)</f>
        <v>0</v>
      </c>
      <c r="AG661">
        <f t="shared" ref="AG661:AG724" si="432">IF(G661="Stirling",C661,0)</f>
        <v>0</v>
      </c>
    </row>
    <row r="662" spans="2:37">
      <c r="B662" s="1" t="s">
        <v>664</v>
      </c>
      <c r="C662" s="1">
        <v>180000</v>
      </c>
      <c r="D662" s="1" t="s">
        <v>665</v>
      </c>
      <c r="E662" s="1" t="s">
        <v>661</v>
      </c>
      <c r="F662" s="1">
        <v>1</v>
      </c>
      <c r="G662" s="4" t="s">
        <v>1028</v>
      </c>
      <c r="H662" s="4" t="s">
        <v>1029</v>
      </c>
      <c r="I662" s="4" t="s">
        <v>780</v>
      </c>
      <c r="J662">
        <f t="shared" si="409"/>
        <v>0</v>
      </c>
      <c r="K662">
        <f t="shared" si="410"/>
        <v>0</v>
      </c>
      <c r="L662">
        <f t="shared" si="411"/>
        <v>180000</v>
      </c>
      <c r="M662">
        <f t="shared" si="412"/>
        <v>1</v>
      </c>
      <c r="N662">
        <f t="shared" si="413"/>
        <v>0</v>
      </c>
      <c r="O662">
        <f t="shared" si="414"/>
        <v>0</v>
      </c>
      <c r="P662">
        <f t="shared" si="415"/>
        <v>0</v>
      </c>
      <c r="Q662">
        <f t="shared" si="416"/>
        <v>0</v>
      </c>
      <c r="R662">
        <f t="shared" si="417"/>
        <v>0</v>
      </c>
      <c r="S662">
        <f t="shared" si="418"/>
        <v>0</v>
      </c>
      <c r="T662">
        <f t="shared" si="419"/>
        <v>180000</v>
      </c>
      <c r="U662">
        <f t="shared" si="420"/>
        <v>0</v>
      </c>
      <c r="V662">
        <f t="shared" si="421"/>
        <v>0</v>
      </c>
      <c r="W662">
        <f t="shared" si="422"/>
        <v>0</v>
      </c>
      <c r="X662">
        <f t="shared" si="423"/>
        <v>0</v>
      </c>
      <c r="Y662">
        <f t="shared" si="424"/>
        <v>0</v>
      </c>
      <c r="Z662">
        <f t="shared" si="425"/>
        <v>0</v>
      </c>
      <c r="AA662">
        <f t="shared" si="426"/>
        <v>0</v>
      </c>
      <c r="AB662">
        <f t="shared" si="427"/>
        <v>0</v>
      </c>
      <c r="AC662">
        <f t="shared" si="428"/>
        <v>0</v>
      </c>
      <c r="AD662">
        <f t="shared" si="429"/>
        <v>0</v>
      </c>
      <c r="AE662">
        <f t="shared" si="430"/>
        <v>0</v>
      </c>
      <c r="AF662">
        <f t="shared" si="431"/>
        <v>0</v>
      </c>
      <c r="AG662">
        <f t="shared" si="432"/>
        <v>0</v>
      </c>
    </row>
    <row r="663" spans="2:37">
      <c r="B663" s="1" t="s">
        <v>666</v>
      </c>
      <c r="C663" s="1">
        <v>500000</v>
      </c>
      <c r="D663" s="1" t="s">
        <v>26</v>
      </c>
      <c r="E663" s="1" t="s">
        <v>661</v>
      </c>
      <c r="F663" s="1">
        <v>1</v>
      </c>
      <c r="G663" s="4" t="s">
        <v>1030</v>
      </c>
      <c r="H663" s="4" t="s">
        <v>1031</v>
      </c>
      <c r="I663" s="4" t="s">
        <v>780</v>
      </c>
      <c r="J663">
        <f t="shared" si="409"/>
        <v>0</v>
      </c>
      <c r="K663">
        <f t="shared" si="410"/>
        <v>0</v>
      </c>
      <c r="L663">
        <f t="shared" si="411"/>
        <v>500000</v>
      </c>
      <c r="M663">
        <f t="shared" si="412"/>
        <v>1</v>
      </c>
      <c r="N663">
        <f t="shared" si="413"/>
        <v>0</v>
      </c>
      <c r="O663">
        <f t="shared" si="414"/>
        <v>0</v>
      </c>
      <c r="P663">
        <f t="shared" si="415"/>
        <v>0</v>
      </c>
      <c r="Q663">
        <f t="shared" si="416"/>
        <v>0</v>
      </c>
      <c r="R663">
        <f t="shared" si="417"/>
        <v>0</v>
      </c>
      <c r="S663">
        <f t="shared" si="418"/>
        <v>0</v>
      </c>
      <c r="T663">
        <f t="shared" si="419"/>
        <v>0</v>
      </c>
      <c r="U663">
        <f t="shared" si="420"/>
        <v>500000</v>
      </c>
      <c r="V663">
        <f t="shared" si="421"/>
        <v>0</v>
      </c>
      <c r="W663">
        <f t="shared" si="422"/>
        <v>0</v>
      </c>
      <c r="X663">
        <f t="shared" si="423"/>
        <v>0</v>
      </c>
      <c r="Y663">
        <f t="shared" si="424"/>
        <v>0</v>
      </c>
      <c r="Z663">
        <f t="shared" si="425"/>
        <v>0</v>
      </c>
      <c r="AA663">
        <f t="shared" si="426"/>
        <v>0</v>
      </c>
      <c r="AB663">
        <f t="shared" si="427"/>
        <v>0</v>
      </c>
      <c r="AC663">
        <f t="shared" si="428"/>
        <v>0</v>
      </c>
      <c r="AD663">
        <f t="shared" si="429"/>
        <v>0</v>
      </c>
      <c r="AE663">
        <f t="shared" si="430"/>
        <v>0</v>
      </c>
      <c r="AF663">
        <f t="shared" si="431"/>
        <v>0</v>
      </c>
      <c r="AG663">
        <f t="shared" si="432"/>
        <v>0</v>
      </c>
    </row>
    <row r="664" spans="2:37">
      <c r="B664" s="1" t="s">
        <v>667</v>
      </c>
      <c r="C664" s="1">
        <v>200000</v>
      </c>
      <c r="D664" s="1" t="s">
        <v>10</v>
      </c>
      <c r="E664" s="1" t="s">
        <v>661</v>
      </c>
      <c r="F664" s="1">
        <v>1</v>
      </c>
      <c r="G664" s="6" t="s">
        <v>1032</v>
      </c>
      <c r="H664" s="6" t="s">
        <v>1033</v>
      </c>
      <c r="I664" s="6" t="s">
        <v>780</v>
      </c>
      <c r="J664">
        <f t="shared" si="409"/>
        <v>0</v>
      </c>
      <c r="K664">
        <f t="shared" si="410"/>
        <v>0</v>
      </c>
      <c r="L664">
        <f t="shared" si="411"/>
        <v>200000</v>
      </c>
      <c r="M664">
        <f t="shared" si="412"/>
        <v>1</v>
      </c>
      <c r="N664">
        <f t="shared" si="413"/>
        <v>0</v>
      </c>
      <c r="O664">
        <f t="shared" si="414"/>
        <v>0</v>
      </c>
      <c r="P664">
        <f t="shared" si="415"/>
        <v>0</v>
      </c>
      <c r="Q664">
        <f t="shared" si="416"/>
        <v>0</v>
      </c>
      <c r="R664">
        <f t="shared" si="417"/>
        <v>0</v>
      </c>
      <c r="S664">
        <f t="shared" si="418"/>
        <v>0</v>
      </c>
      <c r="T664">
        <f t="shared" si="419"/>
        <v>0</v>
      </c>
      <c r="U664">
        <f t="shared" si="420"/>
        <v>0</v>
      </c>
      <c r="V664">
        <f t="shared" si="421"/>
        <v>200000</v>
      </c>
      <c r="W664">
        <f t="shared" si="422"/>
        <v>0</v>
      </c>
      <c r="X664">
        <f t="shared" si="423"/>
        <v>0</v>
      </c>
      <c r="Y664">
        <f t="shared" si="424"/>
        <v>0</v>
      </c>
      <c r="Z664">
        <f t="shared" si="425"/>
        <v>0</v>
      </c>
      <c r="AA664">
        <f t="shared" si="426"/>
        <v>0</v>
      </c>
      <c r="AB664">
        <f t="shared" si="427"/>
        <v>0</v>
      </c>
      <c r="AC664">
        <f t="shared" si="428"/>
        <v>0</v>
      </c>
      <c r="AD664">
        <f t="shared" si="429"/>
        <v>0</v>
      </c>
      <c r="AE664">
        <f t="shared" si="430"/>
        <v>0</v>
      </c>
      <c r="AF664">
        <f t="shared" si="431"/>
        <v>0</v>
      </c>
      <c r="AG664">
        <f t="shared" si="432"/>
        <v>0</v>
      </c>
    </row>
    <row r="665" spans="2:37">
      <c r="B665" s="1" t="s">
        <v>668</v>
      </c>
      <c r="C665" s="1">
        <v>90000</v>
      </c>
      <c r="D665" s="1" t="s">
        <v>669</v>
      </c>
      <c r="E665" s="1" t="s">
        <v>661</v>
      </c>
      <c r="F665" s="1">
        <v>1</v>
      </c>
      <c r="G665" s="6" t="s">
        <v>1038</v>
      </c>
      <c r="H665" s="6" t="s">
        <v>1045</v>
      </c>
      <c r="I665" s="6" t="s">
        <v>177</v>
      </c>
      <c r="J665">
        <f t="shared" si="409"/>
        <v>0</v>
      </c>
      <c r="K665">
        <f t="shared" si="410"/>
        <v>0</v>
      </c>
      <c r="L665">
        <f t="shared" si="411"/>
        <v>0</v>
      </c>
      <c r="M665">
        <f t="shared" si="412"/>
        <v>0</v>
      </c>
      <c r="N665">
        <f t="shared" si="413"/>
        <v>0</v>
      </c>
      <c r="O665">
        <f t="shared" si="414"/>
        <v>0</v>
      </c>
      <c r="P665">
        <f t="shared" si="415"/>
        <v>90000</v>
      </c>
      <c r="Q665">
        <f t="shared" si="416"/>
        <v>1</v>
      </c>
      <c r="R665">
        <f t="shared" si="417"/>
        <v>0</v>
      </c>
      <c r="S665">
        <f t="shared" si="418"/>
        <v>0</v>
      </c>
      <c r="T665">
        <f t="shared" si="419"/>
        <v>0</v>
      </c>
      <c r="U665">
        <f t="shared" si="420"/>
        <v>0</v>
      </c>
      <c r="V665">
        <f t="shared" si="421"/>
        <v>0</v>
      </c>
      <c r="W665">
        <f t="shared" si="422"/>
        <v>0</v>
      </c>
      <c r="X665">
        <f t="shared" si="423"/>
        <v>0</v>
      </c>
      <c r="Y665">
        <f t="shared" si="424"/>
        <v>0</v>
      </c>
      <c r="Z665">
        <f t="shared" si="425"/>
        <v>0</v>
      </c>
      <c r="AA665">
        <f t="shared" si="426"/>
        <v>90000</v>
      </c>
      <c r="AB665">
        <f t="shared" si="427"/>
        <v>0</v>
      </c>
      <c r="AC665">
        <f t="shared" si="428"/>
        <v>0</v>
      </c>
      <c r="AD665">
        <f t="shared" si="429"/>
        <v>0</v>
      </c>
      <c r="AE665">
        <f t="shared" si="430"/>
        <v>0</v>
      </c>
      <c r="AF665">
        <f t="shared" si="431"/>
        <v>0</v>
      </c>
      <c r="AG665">
        <f t="shared" si="432"/>
        <v>0</v>
      </c>
    </row>
    <row r="666" spans="2:37">
      <c r="B666" s="1" t="s">
        <v>670</v>
      </c>
      <c r="C666" s="1">
        <v>42000</v>
      </c>
      <c r="D666" s="1" t="s">
        <v>671</v>
      </c>
      <c r="E666" s="1" t="s">
        <v>661</v>
      </c>
      <c r="F666" s="1">
        <v>1</v>
      </c>
      <c r="G666" s="6" t="s">
        <v>1040</v>
      </c>
      <c r="H666" s="6" t="s">
        <v>1046</v>
      </c>
      <c r="I666" s="6" t="s">
        <v>780</v>
      </c>
      <c r="J666">
        <f t="shared" si="409"/>
        <v>0</v>
      </c>
      <c r="K666">
        <f t="shared" si="410"/>
        <v>0</v>
      </c>
      <c r="L666">
        <f t="shared" si="411"/>
        <v>42000</v>
      </c>
      <c r="M666">
        <f t="shared" si="412"/>
        <v>1</v>
      </c>
      <c r="N666">
        <f t="shared" si="413"/>
        <v>0</v>
      </c>
      <c r="O666">
        <f t="shared" si="414"/>
        <v>0</v>
      </c>
      <c r="P666">
        <f t="shared" si="415"/>
        <v>0</v>
      </c>
      <c r="Q666">
        <f t="shared" si="416"/>
        <v>0</v>
      </c>
      <c r="R666">
        <f t="shared" si="417"/>
        <v>0</v>
      </c>
      <c r="S666">
        <f t="shared" si="418"/>
        <v>0</v>
      </c>
      <c r="T666">
        <f t="shared" si="419"/>
        <v>0</v>
      </c>
      <c r="U666">
        <f t="shared" si="420"/>
        <v>0</v>
      </c>
      <c r="V666">
        <f t="shared" si="421"/>
        <v>0</v>
      </c>
      <c r="W666">
        <f t="shared" si="422"/>
        <v>0</v>
      </c>
      <c r="X666">
        <f t="shared" si="423"/>
        <v>0</v>
      </c>
      <c r="Y666">
        <f t="shared" si="424"/>
        <v>0</v>
      </c>
      <c r="Z666">
        <f t="shared" si="425"/>
        <v>0</v>
      </c>
      <c r="AA666">
        <f t="shared" si="426"/>
        <v>0</v>
      </c>
      <c r="AB666">
        <f t="shared" si="427"/>
        <v>0</v>
      </c>
      <c r="AC666">
        <f t="shared" si="428"/>
        <v>42000</v>
      </c>
      <c r="AD666">
        <f t="shared" si="429"/>
        <v>0</v>
      </c>
      <c r="AE666">
        <f t="shared" si="430"/>
        <v>0</v>
      </c>
      <c r="AF666">
        <f t="shared" si="431"/>
        <v>0</v>
      </c>
      <c r="AG666">
        <f t="shared" si="432"/>
        <v>0</v>
      </c>
    </row>
    <row r="667" spans="2:37">
      <c r="B667" s="1" t="s">
        <v>670</v>
      </c>
      <c r="C667" s="1">
        <v>200000</v>
      </c>
      <c r="D667" s="1" t="s">
        <v>10</v>
      </c>
      <c r="E667" s="1" t="s">
        <v>661</v>
      </c>
      <c r="F667" s="1">
        <v>1</v>
      </c>
      <c r="G667" s="6" t="s">
        <v>1040</v>
      </c>
      <c r="H667" s="6" t="s">
        <v>1046</v>
      </c>
      <c r="I667" s="6" t="s">
        <v>780</v>
      </c>
      <c r="J667">
        <f t="shared" si="409"/>
        <v>0</v>
      </c>
      <c r="K667">
        <f t="shared" si="410"/>
        <v>0</v>
      </c>
      <c r="L667">
        <f t="shared" si="411"/>
        <v>200000</v>
      </c>
      <c r="M667">
        <f t="shared" si="412"/>
        <v>1</v>
      </c>
      <c r="N667">
        <f t="shared" si="413"/>
        <v>0</v>
      </c>
      <c r="O667">
        <f t="shared" si="414"/>
        <v>0</v>
      </c>
      <c r="P667">
        <f t="shared" si="415"/>
        <v>0</v>
      </c>
      <c r="Q667">
        <f t="shared" si="416"/>
        <v>0</v>
      </c>
      <c r="R667">
        <f t="shared" si="417"/>
        <v>0</v>
      </c>
      <c r="S667">
        <f t="shared" si="418"/>
        <v>0</v>
      </c>
      <c r="T667">
        <f t="shared" si="419"/>
        <v>0</v>
      </c>
      <c r="U667">
        <f t="shared" si="420"/>
        <v>0</v>
      </c>
      <c r="V667">
        <f t="shared" si="421"/>
        <v>0</v>
      </c>
      <c r="W667">
        <f t="shared" si="422"/>
        <v>0</v>
      </c>
      <c r="X667">
        <f t="shared" si="423"/>
        <v>0</v>
      </c>
      <c r="Y667">
        <f t="shared" si="424"/>
        <v>0</v>
      </c>
      <c r="Z667">
        <f t="shared" si="425"/>
        <v>0</v>
      </c>
      <c r="AA667">
        <f t="shared" si="426"/>
        <v>0</v>
      </c>
      <c r="AB667">
        <f t="shared" si="427"/>
        <v>0</v>
      </c>
      <c r="AC667">
        <f t="shared" si="428"/>
        <v>200000</v>
      </c>
      <c r="AD667">
        <f t="shared" si="429"/>
        <v>0</v>
      </c>
      <c r="AE667">
        <f t="shared" si="430"/>
        <v>0</v>
      </c>
      <c r="AF667">
        <f t="shared" si="431"/>
        <v>0</v>
      </c>
      <c r="AG667">
        <f t="shared" si="432"/>
        <v>0</v>
      </c>
    </row>
    <row r="668" spans="2:37">
      <c r="B668" s="1" t="s">
        <v>672</v>
      </c>
      <c r="C668" s="1">
        <v>500000</v>
      </c>
      <c r="D668" s="1" t="s">
        <v>26</v>
      </c>
      <c r="E668" s="1" t="s">
        <v>661</v>
      </c>
      <c r="F668" s="1">
        <v>1</v>
      </c>
      <c r="G668" t="s">
        <v>1044</v>
      </c>
      <c r="H668" s="6" t="s">
        <v>1047</v>
      </c>
      <c r="I668" s="6" t="s">
        <v>780</v>
      </c>
      <c r="J668">
        <f t="shared" si="409"/>
        <v>0</v>
      </c>
      <c r="K668">
        <f t="shared" si="410"/>
        <v>0</v>
      </c>
      <c r="L668">
        <f t="shared" si="411"/>
        <v>500000</v>
      </c>
      <c r="M668">
        <f t="shared" si="412"/>
        <v>1</v>
      </c>
      <c r="N668">
        <f t="shared" si="413"/>
        <v>0</v>
      </c>
      <c r="O668">
        <f t="shared" si="414"/>
        <v>0</v>
      </c>
      <c r="P668">
        <f t="shared" si="415"/>
        <v>0</v>
      </c>
      <c r="Q668">
        <f t="shared" si="416"/>
        <v>0</v>
      </c>
      <c r="R668">
        <f t="shared" si="417"/>
        <v>0</v>
      </c>
      <c r="S668">
        <f t="shared" si="418"/>
        <v>0</v>
      </c>
      <c r="T668">
        <f t="shared" si="419"/>
        <v>0</v>
      </c>
      <c r="U668">
        <f t="shared" si="420"/>
        <v>0</v>
      </c>
      <c r="V668">
        <f t="shared" si="421"/>
        <v>0</v>
      </c>
      <c r="W668">
        <f t="shared" si="422"/>
        <v>0</v>
      </c>
      <c r="X668">
        <f t="shared" si="423"/>
        <v>0</v>
      </c>
      <c r="Y668">
        <f t="shared" si="424"/>
        <v>0</v>
      </c>
      <c r="Z668">
        <f t="shared" si="425"/>
        <v>0</v>
      </c>
      <c r="AA668">
        <f t="shared" si="426"/>
        <v>0</v>
      </c>
      <c r="AB668">
        <f t="shared" si="427"/>
        <v>0</v>
      </c>
      <c r="AC668">
        <f t="shared" si="428"/>
        <v>0</v>
      </c>
      <c r="AD668">
        <f t="shared" si="429"/>
        <v>0</v>
      </c>
      <c r="AE668">
        <f t="shared" si="430"/>
        <v>0</v>
      </c>
      <c r="AF668">
        <f t="shared" si="431"/>
        <v>0</v>
      </c>
      <c r="AG668">
        <f t="shared" si="432"/>
        <v>500000</v>
      </c>
    </row>
    <row r="669" spans="2:37">
      <c r="B669" s="1" t="s">
        <v>673</v>
      </c>
      <c r="C669" s="1">
        <v>49986</v>
      </c>
      <c r="D669" s="1" t="s">
        <v>674</v>
      </c>
      <c r="E669" s="1" t="s">
        <v>661</v>
      </c>
      <c r="F669" s="1">
        <v>1</v>
      </c>
      <c r="G669" s="6" t="s">
        <v>1043</v>
      </c>
      <c r="H669" s="6" t="s">
        <v>1048</v>
      </c>
      <c r="I669" s="6" t="s">
        <v>177</v>
      </c>
      <c r="J669">
        <f t="shared" si="409"/>
        <v>0</v>
      </c>
      <c r="K669">
        <f t="shared" si="410"/>
        <v>0</v>
      </c>
      <c r="L669">
        <f t="shared" si="411"/>
        <v>0</v>
      </c>
      <c r="M669">
        <f t="shared" si="412"/>
        <v>0</v>
      </c>
      <c r="N669">
        <f t="shared" si="413"/>
        <v>0</v>
      </c>
      <c r="O669">
        <f t="shared" si="414"/>
        <v>0</v>
      </c>
      <c r="P669">
        <f t="shared" si="415"/>
        <v>49986</v>
      </c>
      <c r="Q669">
        <f t="shared" si="416"/>
        <v>1</v>
      </c>
      <c r="R669">
        <f t="shared" si="417"/>
        <v>0</v>
      </c>
      <c r="S669">
        <f t="shared" si="418"/>
        <v>0</v>
      </c>
      <c r="T669">
        <f t="shared" si="419"/>
        <v>0</v>
      </c>
      <c r="U669">
        <f t="shared" si="420"/>
        <v>0</v>
      </c>
      <c r="V669">
        <f t="shared" si="421"/>
        <v>0</v>
      </c>
      <c r="W669">
        <f t="shared" si="422"/>
        <v>0</v>
      </c>
      <c r="X669">
        <f t="shared" si="423"/>
        <v>0</v>
      </c>
      <c r="Y669">
        <f t="shared" si="424"/>
        <v>0</v>
      </c>
      <c r="Z669">
        <f t="shared" si="425"/>
        <v>0</v>
      </c>
      <c r="AA669">
        <f t="shared" si="426"/>
        <v>0</v>
      </c>
      <c r="AB669">
        <f t="shared" si="427"/>
        <v>0</v>
      </c>
      <c r="AC669">
        <f t="shared" si="428"/>
        <v>0</v>
      </c>
      <c r="AD669">
        <f t="shared" si="429"/>
        <v>0</v>
      </c>
      <c r="AE669">
        <f t="shared" si="430"/>
        <v>0</v>
      </c>
      <c r="AF669">
        <f t="shared" si="431"/>
        <v>49986</v>
      </c>
      <c r="AG669">
        <f t="shared" si="432"/>
        <v>0</v>
      </c>
    </row>
    <row r="670" spans="2:37">
      <c r="B670" s="1" t="s">
        <v>675</v>
      </c>
      <c r="C670" s="1">
        <v>50000</v>
      </c>
      <c r="D670" s="1" t="s">
        <v>8</v>
      </c>
      <c r="E670" s="1" t="s">
        <v>661</v>
      </c>
      <c r="F670" s="1">
        <v>1</v>
      </c>
      <c r="G670" s="6" t="s">
        <v>1034</v>
      </c>
      <c r="H670" s="6" t="s">
        <v>1049</v>
      </c>
      <c r="I670" s="6" t="s">
        <v>177</v>
      </c>
      <c r="J670">
        <f t="shared" si="409"/>
        <v>0</v>
      </c>
      <c r="K670">
        <f t="shared" si="410"/>
        <v>0</v>
      </c>
      <c r="L670">
        <f t="shared" si="411"/>
        <v>0</v>
      </c>
      <c r="M670">
        <f t="shared" si="412"/>
        <v>0</v>
      </c>
      <c r="N670">
        <f t="shared" si="413"/>
        <v>0</v>
      </c>
      <c r="O670">
        <f t="shared" si="414"/>
        <v>0</v>
      </c>
      <c r="P670">
        <f t="shared" si="415"/>
        <v>50000</v>
      </c>
      <c r="Q670">
        <f t="shared" si="416"/>
        <v>1</v>
      </c>
      <c r="R670">
        <f t="shared" si="417"/>
        <v>0</v>
      </c>
      <c r="S670">
        <f t="shared" si="418"/>
        <v>0</v>
      </c>
      <c r="T670">
        <f t="shared" si="419"/>
        <v>0</v>
      </c>
      <c r="U670">
        <f t="shared" si="420"/>
        <v>0</v>
      </c>
      <c r="V670">
        <f t="shared" si="421"/>
        <v>0</v>
      </c>
      <c r="W670">
        <f t="shared" si="422"/>
        <v>50000</v>
      </c>
      <c r="X670">
        <f t="shared" si="423"/>
        <v>0</v>
      </c>
      <c r="Y670">
        <f t="shared" si="424"/>
        <v>0</v>
      </c>
      <c r="Z670">
        <f t="shared" si="425"/>
        <v>0</v>
      </c>
      <c r="AA670">
        <f t="shared" si="426"/>
        <v>0</v>
      </c>
      <c r="AB670">
        <f t="shared" si="427"/>
        <v>0</v>
      </c>
      <c r="AC670">
        <f t="shared" si="428"/>
        <v>0</v>
      </c>
      <c r="AD670">
        <f t="shared" si="429"/>
        <v>0</v>
      </c>
      <c r="AE670">
        <f t="shared" si="430"/>
        <v>0</v>
      </c>
      <c r="AF670">
        <f t="shared" si="431"/>
        <v>0</v>
      </c>
      <c r="AG670">
        <f t="shared" si="432"/>
        <v>0</v>
      </c>
    </row>
    <row r="671" spans="2:37">
      <c r="B671" s="1" t="s">
        <v>676</v>
      </c>
      <c r="C671" s="1">
        <v>32647</v>
      </c>
      <c r="D671" s="1" t="s">
        <v>677</v>
      </c>
      <c r="E671" s="1" t="s">
        <v>661</v>
      </c>
      <c r="F671" s="1">
        <v>1</v>
      </c>
      <c r="G671" s="6" t="s">
        <v>1041</v>
      </c>
      <c r="H671" s="6" t="s">
        <v>1050</v>
      </c>
      <c r="I671" s="6" t="s">
        <v>780</v>
      </c>
      <c r="J671">
        <f t="shared" si="409"/>
        <v>0</v>
      </c>
      <c r="K671">
        <f t="shared" si="410"/>
        <v>0</v>
      </c>
      <c r="L671">
        <f t="shared" si="411"/>
        <v>32647</v>
      </c>
      <c r="M671">
        <f t="shared" si="412"/>
        <v>1</v>
      </c>
      <c r="N671">
        <f t="shared" si="413"/>
        <v>0</v>
      </c>
      <c r="O671">
        <f t="shared" si="414"/>
        <v>0</v>
      </c>
      <c r="P671">
        <f t="shared" si="415"/>
        <v>0</v>
      </c>
      <c r="Q671">
        <f t="shared" si="416"/>
        <v>0</v>
      </c>
      <c r="R671">
        <f t="shared" si="417"/>
        <v>0</v>
      </c>
      <c r="S671">
        <f t="shared" si="418"/>
        <v>0</v>
      </c>
      <c r="T671">
        <f t="shared" si="419"/>
        <v>0</v>
      </c>
      <c r="U671">
        <f t="shared" si="420"/>
        <v>0</v>
      </c>
      <c r="V671">
        <f t="shared" si="421"/>
        <v>0</v>
      </c>
      <c r="W671">
        <f t="shared" si="422"/>
        <v>0</v>
      </c>
      <c r="X671">
        <f t="shared" si="423"/>
        <v>0</v>
      </c>
      <c r="Y671">
        <f t="shared" si="424"/>
        <v>0</v>
      </c>
      <c r="Z671">
        <f t="shared" si="425"/>
        <v>0</v>
      </c>
      <c r="AA671">
        <f t="shared" si="426"/>
        <v>0</v>
      </c>
      <c r="AB671">
        <f t="shared" si="427"/>
        <v>0</v>
      </c>
      <c r="AC671">
        <f t="shared" si="428"/>
        <v>0</v>
      </c>
      <c r="AD671">
        <f t="shared" si="429"/>
        <v>32647</v>
      </c>
      <c r="AE671">
        <f t="shared" si="430"/>
        <v>0</v>
      </c>
      <c r="AF671">
        <f t="shared" si="431"/>
        <v>0</v>
      </c>
      <c r="AG671">
        <f t="shared" si="432"/>
        <v>0</v>
      </c>
    </row>
    <row r="672" spans="2:37">
      <c r="B672" s="1" t="s">
        <v>678</v>
      </c>
      <c r="C672" s="1">
        <v>12975</v>
      </c>
      <c r="D672" s="1" t="s">
        <v>679</v>
      </c>
      <c r="E672" s="1" t="s">
        <v>661</v>
      </c>
      <c r="F672" s="1">
        <v>1</v>
      </c>
      <c r="G672" s="4" t="s">
        <v>1026</v>
      </c>
      <c r="H672" s="4" t="s">
        <v>1027</v>
      </c>
      <c r="I672" s="4" t="s">
        <v>780</v>
      </c>
      <c r="J672">
        <f t="shared" si="409"/>
        <v>0</v>
      </c>
      <c r="K672">
        <f t="shared" si="410"/>
        <v>0</v>
      </c>
      <c r="L672">
        <f t="shared" si="411"/>
        <v>12975</v>
      </c>
      <c r="M672">
        <f t="shared" si="412"/>
        <v>1</v>
      </c>
      <c r="N672">
        <f t="shared" si="413"/>
        <v>0</v>
      </c>
      <c r="O672">
        <f t="shared" si="414"/>
        <v>0</v>
      </c>
      <c r="P672">
        <f t="shared" si="415"/>
        <v>0</v>
      </c>
      <c r="Q672">
        <f t="shared" si="416"/>
        <v>0</v>
      </c>
      <c r="R672">
        <f t="shared" si="417"/>
        <v>0</v>
      </c>
      <c r="S672">
        <f t="shared" si="418"/>
        <v>12975</v>
      </c>
      <c r="T672">
        <f t="shared" si="419"/>
        <v>0</v>
      </c>
      <c r="U672">
        <f t="shared" si="420"/>
        <v>0</v>
      </c>
      <c r="V672">
        <f t="shared" si="421"/>
        <v>0</v>
      </c>
      <c r="W672">
        <f t="shared" si="422"/>
        <v>0</v>
      </c>
      <c r="X672">
        <f t="shared" si="423"/>
        <v>0</v>
      </c>
      <c r="Y672">
        <f t="shared" si="424"/>
        <v>0</v>
      </c>
      <c r="Z672">
        <f t="shared" si="425"/>
        <v>0</v>
      </c>
      <c r="AA672">
        <f t="shared" si="426"/>
        <v>0</v>
      </c>
      <c r="AB672">
        <f t="shared" si="427"/>
        <v>0</v>
      </c>
      <c r="AC672">
        <f t="shared" si="428"/>
        <v>0</v>
      </c>
      <c r="AD672">
        <f t="shared" si="429"/>
        <v>0</v>
      </c>
      <c r="AE672">
        <f t="shared" si="430"/>
        <v>0</v>
      </c>
      <c r="AF672">
        <f t="shared" si="431"/>
        <v>0</v>
      </c>
      <c r="AG672">
        <f t="shared" si="432"/>
        <v>0</v>
      </c>
    </row>
    <row r="673" spans="2:33">
      <c r="B673" s="1" t="s">
        <v>680</v>
      </c>
      <c r="C673" s="1">
        <v>19469</v>
      </c>
      <c r="D673" s="1" t="s">
        <v>681</v>
      </c>
      <c r="E673" s="1" t="s">
        <v>661</v>
      </c>
      <c r="F673" s="1">
        <v>1</v>
      </c>
      <c r="G673" s="4" t="s">
        <v>1026</v>
      </c>
      <c r="H673" s="4" t="s">
        <v>1027</v>
      </c>
      <c r="I673" s="4" t="s">
        <v>780</v>
      </c>
      <c r="J673">
        <f t="shared" si="409"/>
        <v>0</v>
      </c>
      <c r="K673">
        <f t="shared" si="410"/>
        <v>0</v>
      </c>
      <c r="L673">
        <f t="shared" si="411"/>
        <v>19469</v>
      </c>
      <c r="M673">
        <f t="shared" si="412"/>
        <v>1</v>
      </c>
      <c r="N673">
        <f t="shared" si="413"/>
        <v>0</v>
      </c>
      <c r="O673">
        <f t="shared" si="414"/>
        <v>0</v>
      </c>
      <c r="P673">
        <f t="shared" si="415"/>
        <v>0</v>
      </c>
      <c r="Q673">
        <f t="shared" si="416"/>
        <v>0</v>
      </c>
      <c r="R673">
        <f t="shared" si="417"/>
        <v>0</v>
      </c>
      <c r="S673">
        <f t="shared" si="418"/>
        <v>19469</v>
      </c>
      <c r="T673">
        <f t="shared" si="419"/>
        <v>0</v>
      </c>
      <c r="U673">
        <f t="shared" si="420"/>
        <v>0</v>
      </c>
      <c r="V673">
        <f t="shared" si="421"/>
        <v>0</v>
      </c>
      <c r="W673">
        <f t="shared" si="422"/>
        <v>0</v>
      </c>
      <c r="X673">
        <f t="shared" si="423"/>
        <v>0</v>
      </c>
      <c r="Y673">
        <f t="shared" si="424"/>
        <v>0</v>
      </c>
      <c r="Z673">
        <f t="shared" si="425"/>
        <v>0</v>
      </c>
      <c r="AA673">
        <f t="shared" si="426"/>
        <v>0</v>
      </c>
      <c r="AB673">
        <f t="shared" si="427"/>
        <v>0</v>
      </c>
      <c r="AC673">
        <f t="shared" si="428"/>
        <v>0</v>
      </c>
      <c r="AD673">
        <f t="shared" si="429"/>
        <v>0</v>
      </c>
      <c r="AE673">
        <f t="shared" si="430"/>
        <v>0</v>
      </c>
      <c r="AF673">
        <f t="shared" si="431"/>
        <v>0</v>
      </c>
      <c r="AG673">
        <f t="shared" si="432"/>
        <v>0</v>
      </c>
    </row>
    <row r="674" spans="2:33">
      <c r="B674" s="1" t="s">
        <v>682</v>
      </c>
      <c r="C674" s="1">
        <v>28200</v>
      </c>
      <c r="D674" s="1" t="s">
        <v>683</v>
      </c>
      <c r="E674" s="1" t="s">
        <v>661</v>
      </c>
      <c r="F674" s="1">
        <v>1</v>
      </c>
      <c r="G674" s="5" t="s">
        <v>1039</v>
      </c>
      <c r="H674" s="6" t="s">
        <v>1051</v>
      </c>
      <c r="I674" s="6" t="s">
        <v>780</v>
      </c>
      <c r="J674">
        <f t="shared" si="409"/>
        <v>0</v>
      </c>
      <c r="K674">
        <f t="shared" si="410"/>
        <v>0</v>
      </c>
      <c r="L674">
        <f t="shared" si="411"/>
        <v>28200</v>
      </c>
      <c r="M674">
        <f t="shared" si="412"/>
        <v>1</v>
      </c>
      <c r="N674">
        <f t="shared" si="413"/>
        <v>0</v>
      </c>
      <c r="O674">
        <f t="shared" si="414"/>
        <v>0</v>
      </c>
      <c r="P674">
        <f t="shared" si="415"/>
        <v>0</v>
      </c>
      <c r="Q674">
        <f t="shared" si="416"/>
        <v>0</v>
      </c>
      <c r="R674">
        <f t="shared" si="417"/>
        <v>0</v>
      </c>
      <c r="S674">
        <f t="shared" si="418"/>
        <v>0</v>
      </c>
      <c r="T674">
        <f t="shared" si="419"/>
        <v>0</v>
      </c>
      <c r="U674">
        <f t="shared" si="420"/>
        <v>0</v>
      </c>
      <c r="V674">
        <f t="shared" si="421"/>
        <v>0</v>
      </c>
      <c r="W674">
        <f t="shared" si="422"/>
        <v>0</v>
      </c>
      <c r="X674">
        <f t="shared" si="423"/>
        <v>0</v>
      </c>
      <c r="Y674">
        <f t="shared" si="424"/>
        <v>0</v>
      </c>
      <c r="Z674">
        <f t="shared" si="425"/>
        <v>0</v>
      </c>
      <c r="AA674">
        <f t="shared" si="426"/>
        <v>0</v>
      </c>
      <c r="AB674">
        <f t="shared" si="427"/>
        <v>28200</v>
      </c>
      <c r="AC674">
        <f t="shared" si="428"/>
        <v>0</v>
      </c>
      <c r="AD674">
        <f t="shared" si="429"/>
        <v>0</v>
      </c>
      <c r="AE674">
        <f t="shared" si="430"/>
        <v>0</v>
      </c>
      <c r="AF674">
        <f t="shared" si="431"/>
        <v>0</v>
      </c>
      <c r="AG674">
        <f t="shared" si="432"/>
        <v>0</v>
      </c>
    </row>
    <row r="675" spans="2:33" ht="30">
      <c r="B675" s="1" t="s">
        <v>684</v>
      </c>
      <c r="C675" s="1">
        <v>24195</v>
      </c>
      <c r="D675" s="1" t="s">
        <v>685</v>
      </c>
      <c r="E675" s="1" t="s">
        <v>661</v>
      </c>
      <c r="F675" s="1">
        <v>1</v>
      </c>
      <c r="G675" s="5" t="s">
        <v>1039</v>
      </c>
      <c r="H675" s="6" t="s">
        <v>1051</v>
      </c>
      <c r="I675" s="6" t="s">
        <v>780</v>
      </c>
      <c r="J675">
        <f t="shared" si="409"/>
        <v>0</v>
      </c>
      <c r="K675">
        <f t="shared" si="410"/>
        <v>0</v>
      </c>
      <c r="L675">
        <f t="shared" si="411"/>
        <v>24195</v>
      </c>
      <c r="M675">
        <f t="shared" si="412"/>
        <v>1</v>
      </c>
      <c r="N675">
        <f t="shared" si="413"/>
        <v>0</v>
      </c>
      <c r="O675">
        <f t="shared" si="414"/>
        <v>0</v>
      </c>
      <c r="P675">
        <f t="shared" si="415"/>
        <v>0</v>
      </c>
      <c r="Q675">
        <f t="shared" si="416"/>
        <v>0</v>
      </c>
      <c r="R675">
        <f t="shared" si="417"/>
        <v>0</v>
      </c>
      <c r="S675">
        <f t="shared" si="418"/>
        <v>0</v>
      </c>
      <c r="T675">
        <f t="shared" si="419"/>
        <v>0</v>
      </c>
      <c r="U675">
        <f t="shared" si="420"/>
        <v>0</v>
      </c>
      <c r="V675">
        <f t="shared" si="421"/>
        <v>0</v>
      </c>
      <c r="W675">
        <f t="shared" si="422"/>
        <v>0</v>
      </c>
      <c r="X675">
        <f t="shared" si="423"/>
        <v>0</v>
      </c>
      <c r="Y675">
        <f t="shared" si="424"/>
        <v>0</v>
      </c>
      <c r="Z675">
        <f t="shared" si="425"/>
        <v>0</v>
      </c>
      <c r="AA675">
        <f t="shared" si="426"/>
        <v>0</v>
      </c>
      <c r="AB675">
        <f t="shared" si="427"/>
        <v>24195</v>
      </c>
      <c r="AC675">
        <f t="shared" si="428"/>
        <v>0</v>
      </c>
      <c r="AD675">
        <f t="shared" si="429"/>
        <v>0</v>
      </c>
      <c r="AE675">
        <f t="shared" si="430"/>
        <v>0</v>
      </c>
      <c r="AF675">
        <f t="shared" si="431"/>
        <v>0</v>
      </c>
      <c r="AG675">
        <f t="shared" si="432"/>
        <v>0</v>
      </c>
    </row>
    <row r="676" spans="2:33">
      <c r="B676" s="1" t="s">
        <v>686</v>
      </c>
      <c r="C676" s="1">
        <v>44000</v>
      </c>
      <c r="D676" s="1" t="s">
        <v>687</v>
      </c>
      <c r="E676" s="1" t="s">
        <v>661</v>
      </c>
      <c r="F676" s="1">
        <v>1</v>
      </c>
      <c r="G676" s="6" t="s">
        <v>1032</v>
      </c>
      <c r="H676" s="6" t="s">
        <v>1033</v>
      </c>
      <c r="I676" s="6" t="s">
        <v>780</v>
      </c>
      <c r="J676">
        <f t="shared" si="409"/>
        <v>0</v>
      </c>
      <c r="K676">
        <f t="shared" si="410"/>
        <v>0</v>
      </c>
      <c r="L676">
        <f t="shared" si="411"/>
        <v>44000</v>
      </c>
      <c r="M676">
        <f t="shared" si="412"/>
        <v>1</v>
      </c>
      <c r="N676">
        <f t="shared" si="413"/>
        <v>0</v>
      </c>
      <c r="O676">
        <f t="shared" si="414"/>
        <v>0</v>
      </c>
      <c r="P676">
        <f t="shared" si="415"/>
        <v>0</v>
      </c>
      <c r="Q676">
        <f t="shared" si="416"/>
        <v>0</v>
      </c>
      <c r="R676">
        <f t="shared" si="417"/>
        <v>0</v>
      </c>
      <c r="S676">
        <f t="shared" si="418"/>
        <v>0</v>
      </c>
      <c r="T676">
        <f t="shared" si="419"/>
        <v>0</v>
      </c>
      <c r="U676">
        <f t="shared" si="420"/>
        <v>0</v>
      </c>
      <c r="V676">
        <f t="shared" si="421"/>
        <v>44000</v>
      </c>
      <c r="W676">
        <f t="shared" si="422"/>
        <v>0</v>
      </c>
      <c r="X676">
        <f t="shared" si="423"/>
        <v>0</v>
      </c>
      <c r="Y676">
        <f t="shared" si="424"/>
        <v>0</v>
      </c>
      <c r="Z676">
        <f t="shared" si="425"/>
        <v>0</v>
      </c>
      <c r="AA676">
        <f t="shared" si="426"/>
        <v>0</v>
      </c>
      <c r="AB676">
        <f t="shared" si="427"/>
        <v>0</v>
      </c>
      <c r="AC676">
        <f t="shared" si="428"/>
        <v>0</v>
      </c>
      <c r="AD676">
        <f t="shared" si="429"/>
        <v>0</v>
      </c>
      <c r="AE676">
        <f t="shared" si="430"/>
        <v>0</v>
      </c>
      <c r="AF676">
        <f t="shared" si="431"/>
        <v>0</v>
      </c>
      <c r="AG676">
        <f t="shared" si="432"/>
        <v>0</v>
      </c>
    </row>
    <row r="677" spans="2:33">
      <c r="B677" s="1" t="s">
        <v>688</v>
      </c>
      <c r="C677" s="1">
        <v>22500</v>
      </c>
      <c r="D677" s="1" t="s">
        <v>689</v>
      </c>
      <c r="E677" s="1" t="s">
        <v>661</v>
      </c>
      <c r="F677" s="1">
        <v>1</v>
      </c>
      <c r="G677" s="4" t="s">
        <v>1028</v>
      </c>
      <c r="H677" s="4" t="s">
        <v>1029</v>
      </c>
      <c r="I677" s="4" t="s">
        <v>780</v>
      </c>
      <c r="J677">
        <f t="shared" si="409"/>
        <v>0</v>
      </c>
      <c r="K677">
        <f t="shared" si="410"/>
        <v>0</v>
      </c>
      <c r="L677">
        <f t="shared" si="411"/>
        <v>22500</v>
      </c>
      <c r="M677">
        <f t="shared" si="412"/>
        <v>1</v>
      </c>
      <c r="N677">
        <f t="shared" si="413"/>
        <v>0</v>
      </c>
      <c r="O677">
        <f t="shared" si="414"/>
        <v>0</v>
      </c>
      <c r="P677">
        <f t="shared" si="415"/>
        <v>0</v>
      </c>
      <c r="Q677">
        <f t="shared" si="416"/>
        <v>0</v>
      </c>
      <c r="R677">
        <f t="shared" si="417"/>
        <v>0</v>
      </c>
      <c r="S677">
        <f t="shared" si="418"/>
        <v>0</v>
      </c>
      <c r="T677">
        <f t="shared" si="419"/>
        <v>22500</v>
      </c>
      <c r="U677">
        <f t="shared" si="420"/>
        <v>0</v>
      </c>
      <c r="V677">
        <f t="shared" si="421"/>
        <v>0</v>
      </c>
      <c r="W677">
        <f t="shared" si="422"/>
        <v>0</v>
      </c>
      <c r="X677">
        <f t="shared" si="423"/>
        <v>0</v>
      </c>
      <c r="Y677">
        <f t="shared" si="424"/>
        <v>0</v>
      </c>
      <c r="Z677">
        <f t="shared" si="425"/>
        <v>0</v>
      </c>
      <c r="AA677">
        <f t="shared" si="426"/>
        <v>0</v>
      </c>
      <c r="AB677">
        <f t="shared" si="427"/>
        <v>0</v>
      </c>
      <c r="AC677">
        <f t="shared" si="428"/>
        <v>0</v>
      </c>
      <c r="AD677">
        <f t="shared" si="429"/>
        <v>0</v>
      </c>
      <c r="AE677">
        <f t="shared" si="430"/>
        <v>0</v>
      </c>
      <c r="AF677">
        <f t="shared" si="431"/>
        <v>0</v>
      </c>
      <c r="AG677">
        <f t="shared" si="432"/>
        <v>0</v>
      </c>
    </row>
    <row r="678" spans="2:33">
      <c r="B678" s="1" t="s">
        <v>690</v>
      </c>
      <c r="C678" s="1">
        <v>140000</v>
      </c>
      <c r="D678" s="1" t="s">
        <v>691</v>
      </c>
      <c r="E678" s="1" t="s">
        <v>661</v>
      </c>
      <c r="F678" s="1">
        <v>1</v>
      </c>
      <c r="G678" t="s">
        <v>1024</v>
      </c>
      <c r="H678" t="s">
        <v>1025</v>
      </c>
      <c r="I678" t="s">
        <v>780</v>
      </c>
      <c r="J678">
        <f t="shared" si="409"/>
        <v>0</v>
      </c>
      <c r="K678">
        <f t="shared" si="410"/>
        <v>0</v>
      </c>
      <c r="L678">
        <f t="shared" si="411"/>
        <v>140000</v>
      </c>
      <c r="M678">
        <f t="shared" si="412"/>
        <v>1</v>
      </c>
      <c r="N678">
        <f t="shared" si="413"/>
        <v>0</v>
      </c>
      <c r="O678">
        <f t="shared" si="414"/>
        <v>0</v>
      </c>
      <c r="P678">
        <f t="shared" si="415"/>
        <v>0</v>
      </c>
      <c r="Q678">
        <f t="shared" si="416"/>
        <v>0</v>
      </c>
      <c r="R678">
        <f t="shared" si="417"/>
        <v>140000</v>
      </c>
      <c r="S678">
        <f t="shared" si="418"/>
        <v>0</v>
      </c>
      <c r="T678">
        <f t="shared" si="419"/>
        <v>0</v>
      </c>
      <c r="U678">
        <f t="shared" si="420"/>
        <v>0</v>
      </c>
      <c r="V678">
        <f t="shared" si="421"/>
        <v>0</v>
      </c>
      <c r="W678">
        <f t="shared" si="422"/>
        <v>0</v>
      </c>
      <c r="X678">
        <f t="shared" si="423"/>
        <v>0</v>
      </c>
      <c r="Y678">
        <f t="shared" si="424"/>
        <v>0</v>
      </c>
      <c r="Z678">
        <f t="shared" si="425"/>
        <v>0</v>
      </c>
      <c r="AA678">
        <f t="shared" si="426"/>
        <v>0</v>
      </c>
      <c r="AB678">
        <f t="shared" si="427"/>
        <v>0</v>
      </c>
      <c r="AC678">
        <f t="shared" si="428"/>
        <v>0</v>
      </c>
      <c r="AD678">
        <f t="shared" si="429"/>
        <v>0</v>
      </c>
      <c r="AE678">
        <f t="shared" si="430"/>
        <v>0</v>
      </c>
      <c r="AF678">
        <f t="shared" si="431"/>
        <v>0</v>
      </c>
      <c r="AG678">
        <f t="shared" si="432"/>
        <v>0</v>
      </c>
    </row>
    <row r="679" spans="2:33">
      <c r="B679" s="1" t="s">
        <v>692</v>
      </c>
      <c r="C679" s="1">
        <v>11000</v>
      </c>
      <c r="D679" s="1" t="s">
        <v>693</v>
      </c>
      <c r="E679" s="1" t="s">
        <v>661</v>
      </c>
      <c r="F679" s="1">
        <v>1</v>
      </c>
      <c r="G679" s="6" t="s">
        <v>1043</v>
      </c>
      <c r="H679" s="6" t="s">
        <v>1048</v>
      </c>
      <c r="I679" s="6" t="s">
        <v>177</v>
      </c>
      <c r="J679">
        <f t="shared" si="409"/>
        <v>0</v>
      </c>
      <c r="K679">
        <f t="shared" si="410"/>
        <v>0</v>
      </c>
      <c r="L679">
        <f t="shared" si="411"/>
        <v>0</v>
      </c>
      <c r="M679">
        <f t="shared" si="412"/>
        <v>0</v>
      </c>
      <c r="N679">
        <f t="shared" si="413"/>
        <v>0</v>
      </c>
      <c r="O679">
        <f t="shared" si="414"/>
        <v>0</v>
      </c>
      <c r="P679">
        <f t="shared" si="415"/>
        <v>11000</v>
      </c>
      <c r="Q679">
        <f t="shared" si="416"/>
        <v>1</v>
      </c>
      <c r="R679">
        <f t="shared" si="417"/>
        <v>0</v>
      </c>
      <c r="S679">
        <f t="shared" si="418"/>
        <v>0</v>
      </c>
      <c r="T679">
        <f t="shared" si="419"/>
        <v>0</v>
      </c>
      <c r="U679">
        <f t="shared" si="420"/>
        <v>0</v>
      </c>
      <c r="V679">
        <f t="shared" si="421"/>
        <v>0</v>
      </c>
      <c r="W679">
        <f t="shared" si="422"/>
        <v>0</v>
      </c>
      <c r="X679">
        <f t="shared" si="423"/>
        <v>0</v>
      </c>
      <c r="Y679">
        <f t="shared" si="424"/>
        <v>0</v>
      </c>
      <c r="Z679">
        <f t="shared" si="425"/>
        <v>0</v>
      </c>
      <c r="AA679">
        <f t="shared" si="426"/>
        <v>0</v>
      </c>
      <c r="AB679">
        <f t="shared" si="427"/>
        <v>0</v>
      </c>
      <c r="AC679">
        <f t="shared" si="428"/>
        <v>0</v>
      </c>
      <c r="AD679">
        <f t="shared" si="429"/>
        <v>0</v>
      </c>
      <c r="AE679">
        <f t="shared" si="430"/>
        <v>0</v>
      </c>
      <c r="AF679">
        <f t="shared" si="431"/>
        <v>11000</v>
      </c>
      <c r="AG679">
        <f t="shared" si="432"/>
        <v>0</v>
      </c>
    </row>
    <row r="680" spans="2:33">
      <c r="B680" s="1" t="s">
        <v>694</v>
      </c>
      <c r="C680" s="1">
        <v>80000</v>
      </c>
      <c r="D680" s="1" t="s">
        <v>695</v>
      </c>
      <c r="E680" s="1" t="s">
        <v>661</v>
      </c>
      <c r="F680" s="1">
        <v>1</v>
      </c>
      <c r="G680" s="6" t="s">
        <v>1037</v>
      </c>
      <c r="H680" s="6" t="s">
        <v>1052</v>
      </c>
      <c r="I680" s="6" t="s">
        <v>780</v>
      </c>
      <c r="J680">
        <f t="shared" si="409"/>
        <v>0</v>
      </c>
      <c r="K680">
        <f t="shared" si="410"/>
        <v>0</v>
      </c>
      <c r="L680">
        <f t="shared" si="411"/>
        <v>80000</v>
      </c>
      <c r="M680">
        <f t="shared" si="412"/>
        <v>1</v>
      </c>
      <c r="N680">
        <f t="shared" si="413"/>
        <v>0</v>
      </c>
      <c r="O680">
        <f t="shared" si="414"/>
        <v>0</v>
      </c>
      <c r="P680">
        <f t="shared" si="415"/>
        <v>0</v>
      </c>
      <c r="Q680">
        <f t="shared" si="416"/>
        <v>0</v>
      </c>
      <c r="R680">
        <f t="shared" si="417"/>
        <v>0</v>
      </c>
      <c r="S680">
        <f t="shared" si="418"/>
        <v>0</v>
      </c>
      <c r="T680">
        <f t="shared" si="419"/>
        <v>0</v>
      </c>
      <c r="U680">
        <f t="shared" si="420"/>
        <v>0</v>
      </c>
      <c r="V680">
        <f t="shared" si="421"/>
        <v>0</v>
      </c>
      <c r="W680">
        <f t="shared" si="422"/>
        <v>0</v>
      </c>
      <c r="X680">
        <f t="shared" si="423"/>
        <v>0</v>
      </c>
      <c r="Y680">
        <f t="shared" si="424"/>
        <v>0</v>
      </c>
      <c r="Z680">
        <f t="shared" si="425"/>
        <v>80000</v>
      </c>
      <c r="AA680">
        <f t="shared" si="426"/>
        <v>0</v>
      </c>
      <c r="AB680">
        <f t="shared" si="427"/>
        <v>0</v>
      </c>
      <c r="AC680">
        <f t="shared" si="428"/>
        <v>0</v>
      </c>
      <c r="AD680">
        <f t="shared" si="429"/>
        <v>0</v>
      </c>
      <c r="AE680">
        <f t="shared" si="430"/>
        <v>0</v>
      </c>
      <c r="AF680">
        <f t="shared" si="431"/>
        <v>0</v>
      </c>
      <c r="AG680">
        <f t="shared" si="432"/>
        <v>0</v>
      </c>
    </row>
    <row r="681" spans="2:33">
      <c r="B681" s="1" t="s">
        <v>696</v>
      </c>
      <c r="C681" s="1">
        <v>8000</v>
      </c>
      <c r="D681" s="1" t="s">
        <v>697</v>
      </c>
      <c r="E681" s="1" t="s">
        <v>661</v>
      </c>
      <c r="F681" s="1">
        <v>1</v>
      </c>
      <c r="G681" s="6" t="s">
        <v>1034</v>
      </c>
      <c r="H681" s="6" t="s">
        <v>1049</v>
      </c>
      <c r="I681" s="6" t="s">
        <v>177</v>
      </c>
      <c r="J681">
        <f t="shared" si="409"/>
        <v>0</v>
      </c>
      <c r="K681">
        <f t="shared" si="410"/>
        <v>0</v>
      </c>
      <c r="L681">
        <f t="shared" si="411"/>
        <v>0</v>
      </c>
      <c r="M681">
        <f t="shared" si="412"/>
        <v>0</v>
      </c>
      <c r="N681">
        <f t="shared" si="413"/>
        <v>0</v>
      </c>
      <c r="O681">
        <f t="shared" si="414"/>
        <v>0</v>
      </c>
      <c r="P681">
        <f t="shared" si="415"/>
        <v>8000</v>
      </c>
      <c r="Q681">
        <f t="shared" si="416"/>
        <v>1</v>
      </c>
      <c r="R681">
        <f t="shared" si="417"/>
        <v>0</v>
      </c>
      <c r="S681">
        <f t="shared" si="418"/>
        <v>0</v>
      </c>
      <c r="T681">
        <f t="shared" si="419"/>
        <v>0</v>
      </c>
      <c r="U681">
        <f t="shared" si="420"/>
        <v>0</v>
      </c>
      <c r="V681">
        <f t="shared" si="421"/>
        <v>0</v>
      </c>
      <c r="W681">
        <f t="shared" si="422"/>
        <v>8000</v>
      </c>
      <c r="X681">
        <f t="shared" si="423"/>
        <v>0</v>
      </c>
      <c r="Y681">
        <f t="shared" si="424"/>
        <v>0</v>
      </c>
      <c r="Z681">
        <f t="shared" si="425"/>
        <v>0</v>
      </c>
      <c r="AA681">
        <f t="shared" si="426"/>
        <v>0</v>
      </c>
      <c r="AB681">
        <f t="shared" si="427"/>
        <v>0</v>
      </c>
      <c r="AC681">
        <f t="shared" si="428"/>
        <v>0</v>
      </c>
      <c r="AD681">
        <f t="shared" si="429"/>
        <v>0</v>
      </c>
      <c r="AE681">
        <f t="shared" si="430"/>
        <v>0</v>
      </c>
      <c r="AF681">
        <f t="shared" si="431"/>
        <v>0</v>
      </c>
      <c r="AG681">
        <f t="shared" si="432"/>
        <v>0</v>
      </c>
    </row>
    <row r="682" spans="2:33">
      <c r="B682" s="1" t="s">
        <v>698</v>
      </c>
      <c r="C682" s="1">
        <v>108205</v>
      </c>
      <c r="D682" s="1" t="s">
        <v>699</v>
      </c>
      <c r="E682" s="1" t="s">
        <v>661</v>
      </c>
      <c r="F682" s="1">
        <v>1</v>
      </c>
      <c r="G682" s="6" t="s">
        <v>1041</v>
      </c>
      <c r="H682" s="6" t="s">
        <v>1050</v>
      </c>
      <c r="I682" s="6" t="s">
        <v>780</v>
      </c>
      <c r="J682">
        <f t="shared" si="409"/>
        <v>0</v>
      </c>
      <c r="K682">
        <f t="shared" si="410"/>
        <v>0</v>
      </c>
      <c r="L682">
        <f t="shared" si="411"/>
        <v>108205</v>
      </c>
      <c r="M682">
        <f t="shared" si="412"/>
        <v>1</v>
      </c>
      <c r="N682">
        <f t="shared" si="413"/>
        <v>0</v>
      </c>
      <c r="O682">
        <f t="shared" si="414"/>
        <v>0</v>
      </c>
      <c r="P682">
        <f t="shared" si="415"/>
        <v>0</v>
      </c>
      <c r="Q682">
        <f t="shared" si="416"/>
        <v>0</v>
      </c>
      <c r="R682">
        <f t="shared" si="417"/>
        <v>0</v>
      </c>
      <c r="S682">
        <f t="shared" si="418"/>
        <v>0</v>
      </c>
      <c r="T682">
        <f t="shared" si="419"/>
        <v>0</v>
      </c>
      <c r="U682">
        <f t="shared" si="420"/>
        <v>0</v>
      </c>
      <c r="V682">
        <f t="shared" si="421"/>
        <v>0</v>
      </c>
      <c r="W682">
        <f t="shared" si="422"/>
        <v>0</v>
      </c>
      <c r="X682">
        <f t="shared" si="423"/>
        <v>0</v>
      </c>
      <c r="Y682">
        <f t="shared" si="424"/>
        <v>0</v>
      </c>
      <c r="Z682">
        <f t="shared" si="425"/>
        <v>0</v>
      </c>
      <c r="AA682">
        <f t="shared" si="426"/>
        <v>0</v>
      </c>
      <c r="AB682">
        <f t="shared" si="427"/>
        <v>0</v>
      </c>
      <c r="AC682">
        <f t="shared" si="428"/>
        <v>0</v>
      </c>
      <c r="AD682">
        <f t="shared" si="429"/>
        <v>108205</v>
      </c>
      <c r="AE682">
        <f t="shared" si="430"/>
        <v>0</v>
      </c>
      <c r="AF682">
        <f t="shared" si="431"/>
        <v>0</v>
      </c>
      <c r="AG682">
        <f t="shared" si="432"/>
        <v>0</v>
      </c>
    </row>
    <row r="683" spans="2:33">
      <c r="B683" s="1" t="s">
        <v>700</v>
      </c>
      <c r="C683" s="1">
        <v>76733</v>
      </c>
      <c r="D683" s="1" t="s">
        <v>701</v>
      </c>
      <c r="E683" s="1" t="s">
        <v>661</v>
      </c>
      <c r="F683" s="1">
        <v>1</v>
      </c>
      <c r="G683" s="4" t="s">
        <v>1026</v>
      </c>
      <c r="H683" s="4" t="s">
        <v>1027</v>
      </c>
      <c r="I683" s="4" t="s">
        <v>780</v>
      </c>
      <c r="J683">
        <f t="shared" si="409"/>
        <v>0</v>
      </c>
      <c r="K683">
        <f t="shared" si="410"/>
        <v>0</v>
      </c>
      <c r="L683">
        <f t="shared" si="411"/>
        <v>76733</v>
      </c>
      <c r="M683">
        <f t="shared" si="412"/>
        <v>1</v>
      </c>
      <c r="N683">
        <f t="shared" si="413"/>
        <v>0</v>
      </c>
      <c r="O683">
        <f t="shared" si="414"/>
        <v>0</v>
      </c>
      <c r="P683">
        <f t="shared" si="415"/>
        <v>0</v>
      </c>
      <c r="Q683">
        <f t="shared" si="416"/>
        <v>0</v>
      </c>
      <c r="R683">
        <f t="shared" si="417"/>
        <v>0</v>
      </c>
      <c r="S683">
        <f t="shared" si="418"/>
        <v>76733</v>
      </c>
      <c r="T683">
        <f t="shared" si="419"/>
        <v>0</v>
      </c>
      <c r="U683">
        <f t="shared" si="420"/>
        <v>0</v>
      </c>
      <c r="V683">
        <f t="shared" si="421"/>
        <v>0</v>
      </c>
      <c r="W683">
        <f t="shared" si="422"/>
        <v>0</v>
      </c>
      <c r="X683">
        <f t="shared" si="423"/>
        <v>0</v>
      </c>
      <c r="Y683">
        <f t="shared" si="424"/>
        <v>0</v>
      </c>
      <c r="Z683">
        <f t="shared" si="425"/>
        <v>0</v>
      </c>
      <c r="AA683">
        <f t="shared" si="426"/>
        <v>0</v>
      </c>
      <c r="AB683">
        <f t="shared" si="427"/>
        <v>0</v>
      </c>
      <c r="AC683">
        <f t="shared" si="428"/>
        <v>0</v>
      </c>
      <c r="AD683">
        <f t="shared" si="429"/>
        <v>0</v>
      </c>
      <c r="AE683">
        <f t="shared" si="430"/>
        <v>0</v>
      </c>
      <c r="AF683">
        <f t="shared" si="431"/>
        <v>0</v>
      </c>
      <c r="AG683">
        <f t="shared" si="432"/>
        <v>0</v>
      </c>
    </row>
    <row r="684" spans="2:33">
      <c r="B684" s="1" t="s">
        <v>702</v>
      </c>
      <c r="C684" s="1">
        <v>50000</v>
      </c>
      <c r="D684" s="1" t="s">
        <v>8</v>
      </c>
      <c r="E684" s="1" t="s">
        <v>661</v>
      </c>
      <c r="F684" s="1">
        <v>1</v>
      </c>
      <c r="G684" s="6" t="s">
        <v>1041</v>
      </c>
      <c r="H684" s="6" t="s">
        <v>1050</v>
      </c>
      <c r="I684" s="6" t="s">
        <v>780</v>
      </c>
      <c r="J684">
        <f t="shared" si="409"/>
        <v>0</v>
      </c>
      <c r="K684">
        <f t="shared" si="410"/>
        <v>0</v>
      </c>
      <c r="L684">
        <f t="shared" si="411"/>
        <v>50000</v>
      </c>
      <c r="M684">
        <f t="shared" si="412"/>
        <v>1</v>
      </c>
      <c r="N684">
        <f t="shared" si="413"/>
        <v>0</v>
      </c>
      <c r="O684">
        <f t="shared" si="414"/>
        <v>0</v>
      </c>
      <c r="P684">
        <f t="shared" si="415"/>
        <v>0</v>
      </c>
      <c r="Q684">
        <f t="shared" si="416"/>
        <v>0</v>
      </c>
      <c r="R684">
        <f t="shared" si="417"/>
        <v>0</v>
      </c>
      <c r="S684">
        <f t="shared" si="418"/>
        <v>0</v>
      </c>
      <c r="T684">
        <f t="shared" si="419"/>
        <v>0</v>
      </c>
      <c r="U684">
        <f t="shared" si="420"/>
        <v>0</v>
      </c>
      <c r="V684">
        <f t="shared" si="421"/>
        <v>0</v>
      </c>
      <c r="W684">
        <f t="shared" si="422"/>
        <v>0</v>
      </c>
      <c r="X684">
        <f t="shared" si="423"/>
        <v>0</v>
      </c>
      <c r="Y684">
        <f t="shared" si="424"/>
        <v>0</v>
      </c>
      <c r="Z684">
        <f t="shared" si="425"/>
        <v>0</v>
      </c>
      <c r="AA684">
        <f t="shared" si="426"/>
        <v>0</v>
      </c>
      <c r="AB684">
        <f t="shared" si="427"/>
        <v>0</v>
      </c>
      <c r="AC684">
        <f t="shared" si="428"/>
        <v>0</v>
      </c>
      <c r="AD684">
        <f t="shared" si="429"/>
        <v>50000</v>
      </c>
      <c r="AE684">
        <f t="shared" si="430"/>
        <v>0</v>
      </c>
      <c r="AF684">
        <f t="shared" si="431"/>
        <v>0</v>
      </c>
      <c r="AG684">
        <f t="shared" si="432"/>
        <v>0</v>
      </c>
    </row>
    <row r="685" spans="2:33">
      <c r="B685" s="1" t="s">
        <v>703</v>
      </c>
      <c r="C685" s="1">
        <v>245791</v>
      </c>
      <c r="D685" s="1" t="s">
        <v>704</v>
      </c>
      <c r="E685" s="1" t="s">
        <v>661</v>
      </c>
      <c r="F685" s="1">
        <v>1</v>
      </c>
      <c r="G685" s="5" t="s">
        <v>1039</v>
      </c>
      <c r="H685" s="6" t="s">
        <v>1051</v>
      </c>
      <c r="I685" s="6" t="s">
        <v>780</v>
      </c>
      <c r="J685">
        <f t="shared" si="409"/>
        <v>0</v>
      </c>
      <c r="K685">
        <f t="shared" si="410"/>
        <v>0</v>
      </c>
      <c r="L685">
        <f t="shared" si="411"/>
        <v>245791</v>
      </c>
      <c r="M685">
        <f t="shared" si="412"/>
        <v>1</v>
      </c>
      <c r="N685">
        <f t="shared" si="413"/>
        <v>0</v>
      </c>
      <c r="O685">
        <f t="shared" si="414"/>
        <v>0</v>
      </c>
      <c r="P685">
        <f t="shared" si="415"/>
        <v>0</v>
      </c>
      <c r="Q685">
        <f t="shared" si="416"/>
        <v>0</v>
      </c>
      <c r="R685">
        <f t="shared" si="417"/>
        <v>0</v>
      </c>
      <c r="S685">
        <f t="shared" si="418"/>
        <v>0</v>
      </c>
      <c r="T685">
        <f t="shared" si="419"/>
        <v>0</v>
      </c>
      <c r="U685">
        <f t="shared" si="420"/>
        <v>0</v>
      </c>
      <c r="V685">
        <f t="shared" si="421"/>
        <v>0</v>
      </c>
      <c r="W685">
        <f t="shared" si="422"/>
        <v>0</v>
      </c>
      <c r="X685">
        <f t="shared" si="423"/>
        <v>0</v>
      </c>
      <c r="Y685">
        <f t="shared" si="424"/>
        <v>0</v>
      </c>
      <c r="Z685">
        <f t="shared" si="425"/>
        <v>0</v>
      </c>
      <c r="AA685">
        <f t="shared" si="426"/>
        <v>0</v>
      </c>
      <c r="AB685">
        <f t="shared" si="427"/>
        <v>245791</v>
      </c>
      <c r="AC685">
        <f t="shared" si="428"/>
        <v>0</v>
      </c>
      <c r="AD685">
        <f t="shared" si="429"/>
        <v>0</v>
      </c>
      <c r="AE685">
        <f t="shared" si="430"/>
        <v>0</v>
      </c>
      <c r="AF685">
        <f t="shared" si="431"/>
        <v>0</v>
      </c>
      <c r="AG685">
        <f t="shared" si="432"/>
        <v>0</v>
      </c>
    </row>
    <row r="686" spans="2:33">
      <c r="B686" s="1" t="s">
        <v>705</v>
      </c>
      <c r="C686" s="1">
        <v>130000</v>
      </c>
      <c r="D686" s="1" t="s">
        <v>706</v>
      </c>
      <c r="E686" s="1" t="s">
        <v>661</v>
      </c>
      <c r="F686" s="1">
        <v>1</v>
      </c>
      <c r="G686" s="5" t="s">
        <v>1042</v>
      </c>
      <c r="H686" s="6" t="s">
        <v>1053</v>
      </c>
      <c r="I686" s="6" t="s">
        <v>780</v>
      </c>
      <c r="J686">
        <f t="shared" si="409"/>
        <v>0</v>
      </c>
      <c r="K686">
        <f t="shared" si="410"/>
        <v>0</v>
      </c>
      <c r="L686">
        <f t="shared" si="411"/>
        <v>130000</v>
      </c>
      <c r="M686">
        <f t="shared" si="412"/>
        <v>1</v>
      </c>
      <c r="N686">
        <f t="shared" si="413"/>
        <v>0</v>
      </c>
      <c r="O686">
        <f t="shared" si="414"/>
        <v>0</v>
      </c>
      <c r="P686">
        <f t="shared" si="415"/>
        <v>0</v>
      </c>
      <c r="Q686">
        <f t="shared" si="416"/>
        <v>0</v>
      </c>
      <c r="R686">
        <f t="shared" si="417"/>
        <v>0</v>
      </c>
      <c r="S686">
        <f t="shared" si="418"/>
        <v>0</v>
      </c>
      <c r="T686">
        <f t="shared" si="419"/>
        <v>0</v>
      </c>
      <c r="U686">
        <f t="shared" si="420"/>
        <v>0</v>
      </c>
      <c r="V686">
        <f t="shared" si="421"/>
        <v>0</v>
      </c>
      <c r="W686">
        <f t="shared" si="422"/>
        <v>0</v>
      </c>
      <c r="X686">
        <f t="shared" si="423"/>
        <v>0</v>
      </c>
      <c r="Y686">
        <f t="shared" si="424"/>
        <v>0</v>
      </c>
      <c r="Z686">
        <f t="shared" si="425"/>
        <v>0</v>
      </c>
      <c r="AA686">
        <f t="shared" si="426"/>
        <v>0</v>
      </c>
      <c r="AB686">
        <f t="shared" si="427"/>
        <v>0</v>
      </c>
      <c r="AC686">
        <f t="shared" si="428"/>
        <v>0</v>
      </c>
      <c r="AD686">
        <f t="shared" si="429"/>
        <v>0</v>
      </c>
      <c r="AE686">
        <f t="shared" si="430"/>
        <v>130000</v>
      </c>
      <c r="AF686">
        <f t="shared" si="431"/>
        <v>0</v>
      </c>
      <c r="AG686">
        <f t="shared" si="432"/>
        <v>0</v>
      </c>
    </row>
    <row r="687" spans="2:33">
      <c r="B687" s="1" t="s">
        <v>707</v>
      </c>
      <c r="C687" s="1">
        <v>50000</v>
      </c>
      <c r="D687" s="1" t="s">
        <v>8</v>
      </c>
      <c r="E687" s="1" t="s">
        <v>661</v>
      </c>
      <c r="F687" s="1">
        <v>1</v>
      </c>
      <c r="G687" s="4" t="s">
        <v>1028</v>
      </c>
      <c r="H687" s="4" t="s">
        <v>1029</v>
      </c>
      <c r="I687" s="4" t="s">
        <v>780</v>
      </c>
      <c r="J687">
        <f t="shared" si="409"/>
        <v>0</v>
      </c>
      <c r="K687">
        <f t="shared" si="410"/>
        <v>0</v>
      </c>
      <c r="L687">
        <f t="shared" si="411"/>
        <v>50000</v>
      </c>
      <c r="M687">
        <f t="shared" si="412"/>
        <v>1</v>
      </c>
      <c r="N687">
        <f t="shared" si="413"/>
        <v>0</v>
      </c>
      <c r="O687">
        <f t="shared" si="414"/>
        <v>0</v>
      </c>
      <c r="P687">
        <f t="shared" si="415"/>
        <v>0</v>
      </c>
      <c r="Q687">
        <f t="shared" si="416"/>
        <v>0</v>
      </c>
      <c r="R687">
        <f t="shared" si="417"/>
        <v>0</v>
      </c>
      <c r="S687">
        <f t="shared" si="418"/>
        <v>0</v>
      </c>
      <c r="T687">
        <f t="shared" si="419"/>
        <v>50000</v>
      </c>
      <c r="U687">
        <f t="shared" si="420"/>
        <v>0</v>
      </c>
      <c r="V687">
        <f t="shared" si="421"/>
        <v>0</v>
      </c>
      <c r="W687">
        <f t="shared" si="422"/>
        <v>0</v>
      </c>
      <c r="X687">
        <f t="shared" si="423"/>
        <v>0</v>
      </c>
      <c r="Y687">
        <f t="shared" si="424"/>
        <v>0</v>
      </c>
      <c r="Z687">
        <f t="shared" si="425"/>
        <v>0</v>
      </c>
      <c r="AA687">
        <f t="shared" si="426"/>
        <v>0</v>
      </c>
      <c r="AB687">
        <f t="shared" si="427"/>
        <v>0</v>
      </c>
      <c r="AC687">
        <f t="shared" si="428"/>
        <v>0</v>
      </c>
      <c r="AD687">
        <f t="shared" si="429"/>
        <v>0</v>
      </c>
      <c r="AE687">
        <f t="shared" si="430"/>
        <v>0</v>
      </c>
      <c r="AF687">
        <f t="shared" si="431"/>
        <v>0</v>
      </c>
      <c r="AG687">
        <f t="shared" si="432"/>
        <v>0</v>
      </c>
    </row>
    <row r="688" spans="2:33">
      <c r="B688" s="1" t="s">
        <v>708</v>
      </c>
      <c r="C688" s="1">
        <v>50000</v>
      </c>
      <c r="D688" s="1" t="s">
        <v>8</v>
      </c>
      <c r="E688" s="1" t="s">
        <v>661</v>
      </c>
      <c r="F688" s="1">
        <v>1</v>
      </c>
      <c r="G688" s="6" t="s">
        <v>1037</v>
      </c>
      <c r="H688" s="6" t="s">
        <v>1052</v>
      </c>
      <c r="I688" s="6" t="s">
        <v>780</v>
      </c>
      <c r="J688">
        <f t="shared" si="409"/>
        <v>0</v>
      </c>
      <c r="K688">
        <f t="shared" si="410"/>
        <v>0</v>
      </c>
      <c r="L688">
        <f t="shared" si="411"/>
        <v>50000</v>
      </c>
      <c r="M688">
        <f t="shared" si="412"/>
        <v>1</v>
      </c>
      <c r="N688">
        <f t="shared" si="413"/>
        <v>0</v>
      </c>
      <c r="O688">
        <f t="shared" si="414"/>
        <v>0</v>
      </c>
      <c r="P688">
        <f t="shared" si="415"/>
        <v>0</v>
      </c>
      <c r="Q688">
        <f t="shared" si="416"/>
        <v>0</v>
      </c>
      <c r="R688">
        <f t="shared" si="417"/>
        <v>0</v>
      </c>
      <c r="S688">
        <f t="shared" si="418"/>
        <v>0</v>
      </c>
      <c r="T688">
        <f t="shared" si="419"/>
        <v>0</v>
      </c>
      <c r="U688">
        <f t="shared" si="420"/>
        <v>0</v>
      </c>
      <c r="V688">
        <f t="shared" si="421"/>
        <v>0</v>
      </c>
      <c r="W688">
        <f t="shared" si="422"/>
        <v>0</v>
      </c>
      <c r="X688">
        <f t="shared" si="423"/>
        <v>0</v>
      </c>
      <c r="Y688">
        <f t="shared" si="424"/>
        <v>0</v>
      </c>
      <c r="Z688">
        <f t="shared" si="425"/>
        <v>50000</v>
      </c>
      <c r="AA688">
        <f t="shared" si="426"/>
        <v>0</v>
      </c>
      <c r="AB688">
        <f t="shared" si="427"/>
        <v>0</v>
      </c>
      <c r="AC688">
        <f t="shared" si="428"/>
        <v>0</v>
      </c>
      <c r="AD688">
        <f t="shared" si="429"/>
        <v>0</v>
      </c>
      <c r="AE688">
        <f t="shared" si="430"/>
        <v>0</v>
      </c>
      <c r="AF688">
        <f t="shared" si="431"/>
        <v>0</v>
      </c>
      <c r="AG688">
        <f t="shared" si="432"/>
        <v>0</v>
      </c>
    </row>
    <row r="689" spans="2:33">
      <c r="B689" s="1" t="s">
        <v>709</v>
      </c>
      <c r="C689" s="1">
        <v>49500</v>
      </c>
      <c r="D689" s="1" t="s">
        <v>710</v>
      </c>
      <c r="E689" s="1" t="s">
        <v>661</v>
      </c>
      <c r="F689" s="1">
        <v>1</v>
      </c>
      <c r="G689" s="4" t="s">
        <v>1026</v>
      </c>
      <c r="H689" s="4" t="s">
        <v>1027</v>
      </c>
      <c r="I689" s="4" t="s">
        <v>780</v>
      </c>
      <c r="J689">
        <f t="shared" si="409"/>
        <v>0</v>
      </c>
      <c r="K689">
        <f t="shared" si="410"/>
        <v>0</v>
      </c>
      <c r="L689">
        <f t="shared" si="411"/>
        <v>49500</v>
      </c>
      <c r="M689">
        <f t="shared" si="412"/>
        <v>1</v>
      </c>
      <c r="N689">
        <f t="shared" si="413"/>
        <v>0</v>
      </c>
      <c r="O689">
        <f t="shared" si="414"/>
        <v>0</v>
      </c>
      <c r="P689">
        <f t="shared" si="415"/>
        <v>0</v>
      </c>
      <c r="Q689">
        <f t="shared" si="416"/>
        <v>0</v>
      </c>
      <c r="R689">
        <f t="shared" si="417"/>
        <v>0</v>
      </c>
      <c r="S689">
        <f t="shared" si="418"/>
        <v>49500</v>
      </c>
      <c r="T689">
        <f t="shared" si="419"/>
        <v>0</v>
      </c>
      <c r="U689">
        <f t="shared" si="420"/>
        <v>0</v>
      </c>
      <c r="V689">
        <f t="shared" si="421"/>
        <v>0</v>
      </c>
      <c r="W689">
        <f t="shared" si="422"/>
        <v>0</v>
      </c>
      <c r="X689">
        <f t="shared" si="423"/>
        <v>0</v>
      </c>
      <c r="Y689">
        <f t="shared" si="424"/>
        <v>0</v>
      </c>
      <c r="Z689">
        <f t="shared" si="425"/>
        <v>0</v>
      </c>
      <c r="AA689">
        <f t="shared" si="426"/>
        <v>0</v>
      </c>
      <c r="AB689">
        <f t="shared" si="427"/>
        <v>0</v>
      </c>
      <c r="AC689">
        <f t="shared" si="428"/>
        <v>0</v>
      </c>
      <c r="AD689">
        <f t="shared" si="429"/>
        <v>0</v>
      </c>
      <c r="AE689">
        <f t="shared" si="430"/>
        <v>0</v>
      </c>
      <c r="AF689">
        <f t="shared" si="431"/>
        <v>0</v>
      </c>
      <c r="AG689">
        <f t="shared" si="432"/>
        <v>0</v>
      </c>
    </row>
    <row r="690" spans="2:33">
      <c r="B690" s="1" t="s">
        <v>711</v>
      </c>
      <c r="C690" s="1">
        <v>15000</v>
      </c>
      <c r="D690" s="1" t="s">
        <v>712</v>
      </c>
      <c r="E690" s="1" t="s">
        <v>661</v>
      </c>
      <c r="F690" s="1">
        <v>1</v>
      </c>
      <c r="G690" s="4" t="s">
        <v>1026</v>
      </c>
      <c r="H690" s="4" t="s">
        <v>1027</v>
      </c>
      <c r="I690" s="4" t="s">
        <v>780</v>
      </c>
      <c r="J690">
        <f t="shared" si="409"/>
        <v>0</v>
      </c>
      <c r="K690">
        <f t="shared" si="410"/>
        <v>0</v>
      </c>
      <c r="L690">
        <f t="shared" si="411"/>
        <v>15000</v>
      </c>
      <c r="M690">
        <f t="shared" si="412"/>
        <v>1</v>
      </c>
      <c r="N690">
        <f t="shared" si="413"/>
        <v>0</v>
      </c>
      <c r="O690">
        <f t="shared" si="414"/>
        <v>0</v>
      </c>
      <c r="P690">
        <f t="shared" si="415"/>
        <v>0</v>
      </c>
      <c r="Q690">
        <f t="shared" si="416"/>
        <v>0</v>
      </c>
      <c r="R690">
        <f t="shared" si="417"/>
        <v>0</v>
      </c>
      <c r="S690">
        <f t="shared" si="418"/>
        <v>15000</v>
      </c>
      <c r="T690">
        <f t="shared" si="419"/>
        <v>0</v>
      </c>
      <c r="U690">
        <f t="shared" si="420"/>
        <v>0</v>
      </c>
      <c r="V690">
        <f t="shared" si="421"/>
        <v>0</v>
      </c>
      <c r="W690">
        <f t="shared" si="422"/>
        <v>0</v>
      </c>
      <c r="X690">
        <f t="shared" si="423"/>
        <v>0</v>
      </c>
      <c r="Y690">
        <f t="shared" si="424"/>
        <v>0</v>
      </c>
      <c r="Z690">
        <f t="shared" si="425"/>
        <v>0</v>
      </c>
      <c r="AA690">
        <f t="shared" si="426"/>
        <v>0</v>
      </c>
      <c r="AB690">
        <f t="shared" si="427"/>
        <v>0</v>
      </c>
      <c r="AC690">
        <f t="shared" si="428"/>
        <v>0</v>
      </c>
      <c r="AD690">
        <f t="shared" si="429"/>
        <v>0</v>
      </c>
      <c r="AE690">
        <f t="shared" si="430"/>
        <v>0</v>
      </c>
      <c r="AF690">
        <f t="shared" si="431"/>
        <v>0</v>
      </c>
      <c r="AG690">
        <f t="shared" si="432"/>
        <v>0</v>
      </c>
    </row>
    <row r="691" spans="2:33">
      <c r="B691" s="1" t="s">
        <v>713</v>
      </c>
      <c r="C691" s="3">
        <v>38925</v>
      </c>
      <c r="D691" s="3">
        <v>38925</v>
      </c>
      <c r="E691" s="1" t="s">
        <v>661</v>
      </c>
      <c r="F691" s="1">
        <v>1</v>
      </c>
      <c r="G691" s="4" t="s">
        <v>1026</v>
      </c>
      <c r="H691" s="4" t="s">
        <v>1027</v>
      </c>
      <c r="I691" s="4" t="s">
        <v>780</v>
      </c>
      <c r="J691">
        <f t="shared" si="409"/>
        <v>0</v>
      </c>
      <c r="K691">
        <f t="shared" si="410"/>
        <v>0</v>
      </c>
      <c r="L691">
        <f t="shared" si="411"/>
        <v>38925</v>
      </c>
      <c r="M691">
        <f t="shared" si="412"/>
        <v>1</v>
      </c>
      <c r="N691">
        <f t="shared" si="413"/>
        <v>0</v>
      </c>
      <c r="O691">
        <f t="shared" si="414"/>
        <v>0</v>
      </c>
      <c r="P691">
        <f t="shared" si="415"/>
        <v>0</v>
      </c>
      <c r="Q691">
        <f t="shared" si="416"/>
        <v>0</v>
      </c>
      <c r="R691">
        <f t="shared" si="417"/>
        <v>0</v>
      </c>
      <c r="S691">
        <f t="shared" si="418"/>
        <v>38925</v>
      </c>
      <c r="T691">
        <f t="shared" si="419"/>
        <v>0</v>
      </c>
      <c r="U691">
        <f t="shared" si="420"/>
        <v>0</v>
      </c>
      <c r="V691">
        <f t="shared" si="421"/>
        <v>0</v>
      </c>
      <c r="W691">
        <f t="shared" si="422"/>
        <v>0</v>
      </c>
      <c r="X691">
        <f t="shared" si="423"/>
        <v>0</v>
      </c>
      <c r="Y691">
        <f t="shared" si="424"/>
        <v>0</v>
      </c>
      <c r="Z691">
        <f t="shared" si="425"/>
        <v>0</v>
      </c>
      <c r="AA691">
        <f t="shared" si="426"/>
        <v>0</v>
      </c>
      <c r="AB691">
        <f t="shared" si="427"/>
        <v>0</v>
      </c>
      <c r="AC691">
        <f t="shared" si="428"/>
        <v>0</v>
      </c>
      <c r="AD691">
        <f t="shared" si="429"/>
        <v>0</v>
      </c>
      <c r="AE691">
        <f t="shared" si="430"/>
        <v>0</v>
      </c>
      <c r="AF691">
        <f t="shared" si="431"/>
        <v>0</v>
      </c>
      <c r="AG691">
        <f t="shared" si="432"/>
        <v>0</v>
      </c>
    </row>
    <row r="692" spans="2:33">
      <c r="B692" s="1" t="s">
        <v>714</v>
      </c>
      <c r="C692" s="3">
        <v>17000</v>
      </c>
      <c r="D692" s="3">
        <v>17000</v>
      </c>
      <c r="E692" s="1" t="s">
        <v>661</v>
      </c>
      <c r="F692" s="1">
        <v>2</v>
      </c>
      <c r="G692" s="6" t="s">
        <v>1037</v>
      </c>
      <c r="H692" s="6" t="s">
        <v>1052</v>
      </c>
      <c r="I692" s="6" t="s">
        <v>780</v>
      </c>
      <c r="J692">
        <f t="shared" si="409"/>
        <v>0</v>
      </c>
      <c r="K692">
        <f t="shared" si="410"/>
        <v>0</v>
      </c>
      <c r="L692">
        <f t="shared" si="411"/>
        <v>17000</v>
      </c>
      <c r="M692">
        <f t="shared" si="412"/>
        <v>1</v>
      </c>
      <c r="N692">
        <f t="shared" si="413"/>
        <v>0</v>
      </c>
      <c r="O692">
        <f t="shared" si="414"/>
        <v>0</v>
      </c>
      <c r="P692">
        <f t="shared" si="415"/>
        <v>0</v>
      </c>
      <c r="Q692">
        <f t="shared" si="416"/>
        <v>0</v>
      </c>
      <c r="R692">
        <f t="shared" si="417"/>
        <v>0</v>
      </c>
      <c r="S692">
        <f t="shared" si="418"/>
        <v>0</v>
      </c>
      <c r="T692">
        <f t="shared" si="419"/>
        <v>0</v>
      </c>
      <c r="U692">
        <f t="shared" si="420"/>
        <v>0</v>
      </c>
      <c r="V692">
        <f t="shared" si="421"/>
        <v>0</v>
      </c>
      <c r="W692">
        <f t="shared" si="422"/>
        <v>0</v>
      </c>
      <c r="X692">
        <f t="shared" si="423"/>
        <v>0</v>
      </c>
      <c r="Y692">
        <f t="shared" si="424"/>
        <v>0</v>
      </c>
      <c r="Z692">
        <f t="shared" si="425"/>
        <v>17000</v>
      </c>
      <c r="AA692">
        <f t="shared" si="426"/>
        <v>0</v>
      </c>
      <c r="AB692">
        <f t="shared" si="427"/>
        <v>0</v>
      </c>
      <c r="AC692">
        <f t="shared" si="428"/>
        <v>0</v>
      </c>
      <c r="AD692">
        <f t="shared" si="429"/>
        <v>0</v>
      </c>
      <c r="AE692">
        <f t="shared" si="430"/>
        <v>0</v>
      </c>
      <c r="AF692">
        <f t="shared" si="431"/>
        <v>0</v>
      </c>
      <c r="AG692">
        <f t="shared" si="432"/>
        <v>0</v>
      </c>
    </row>
    <row r="693" spans="2:33">
      <c r="B693" s="1" t="s">
        <v>715</v>
      </c>
      <c r="C693" s="3">
        <v>20000</v>
      </c>
      <c r="D693" s="3">
        <v>20000</v>
      </c>
      <c r="E693" s="1" t="s">
        <v>661</v>
      </c>
      <c r="F693" s="1">
        <v>2</v>
      </c>
      <c r="G693" t="s">
        <v>1044</v>
      </c>
      <c r="H693" s="6" t="s">
        <v>1047</v>
      </c>
      <c r="I693" s="6" t="s">
        <v>780</v>
      </c>
      <c r="J693">
        <f t="shared" si="409"/>
        <v>0</v>
      </c>
      <c r="K693">
        <f t="shared" si="410"/>
        <v>0</v>
      </c>
      <c r="L693">
        <f t="shared" si="411"/>
        <v>20000</v>
      </c>
      <c r="M693">
        <f t="shared" si="412"/>
        <v>1</v>
      </c>
      <c r="N693">
        <f t="shared" si="413"/>
        <v>0</v>
      </c>
      <c r="O693">
        <f t="shared" si="414"/>
        <v>0</v>
      </c>
      <c r="P693">
        <f t="shared" si="415"/>
        <v>0</v>
      </c>
      <c r="Q693">
        <f t="shared" si="416"/>
        <v>0</v>
      </c>
      <c r="R693">
        <f t="shared" si="417"/>
        <v>0</v>
      </c>
      <c r="S693">
        <f t="shared" si="418"/>
        <v>0</v>
      </c>
      <c r="T693">
        <f t="shared" si="419"/>
        <v>0</v>
      </c>
      <c r="U693">
        <f t="shared" si="420"/>
        <v>0</v>
      </c>
      <c r="V693">
        <f t="shared" si="421"/>
        <v>0</v>
      </c>
      <c r="W693">
        <f t="shared" si="422"/>
        <v>0</v>
      </c>
      <c r="X693">
        <f t="shared" si="423"/>
        <v>0</v>
      </c>
      <c r="Y693">
        <f t="shared" si="424"/>
        <v>0</v>
      </c>
      <c r="Z693">
        <f t="shared" si="425"/>
        <v>0</v>
      </c>
      <c r="AA693">
        <f t="shared" si="426"/>
        <v>0</v>
      </c>
      <c r="AB693">
        <f t="shared" si="427"/>
        <v>0</v>
      </c>
      <c r="AC693">
        <f t="shared" si="428"/>
        <v>0</v>
      </c>
      <c r="AD693">
        <f t="shared" si="429"/>
        <v>0</v>
      </c>
      <c r="AE693">
        <f t="shared" si="430"/>
        <v>0</v>
      </c>
      <c r="AF693">
        <f t="shared" si="431"/>
        <v>0</v>
      </c>
      <c r="AG693">
        <f t="shared" si="432"/>
        <v>20000</v>
      </c>
    </row>
    <row r="694" spans="2:33">
      <c r="B694" s="1" t="s">
        <v>716</v>
      </c>
      <c r="C694" s="3">
        <v>25000</v>
      </c>
      <c r="D694" s="3">
        <v>25000</v>
      </c>
      <c r="E694" s="1" t="s">
        <v>661</v>
      </c>
      <c r="F694" s="1">
        <v>2</v>
      </c>
      <c r="G694" s="4" t="s">
        <v>1028</v>
      </c>
      <c r="H694" s="4" t="s">
        <v>1029</v>
      </c>
      <c r="I694" s="4" t="s">
        <v>780</v>
      </c>
      <c r="J694">
        <f t="shared" si="409"/>
        <v>0</v>
      </c>
      <c r="K694">
        <f t="shared" si="410"/>
        <v>0</v>
      </c>
      <c r="L694">
        <f t="shared" si="411"/>
        <v>25000</v>
      </c>
      <c r="M694">
        <f t="shared" si="412"/>
        <v>1</v>
      </c>
      <c r="N694">
        <f t="shared" si="413"/>
        <v>0</v>
      </c>
      <c r="O694">
        <f t="shared" si="414"/>
        <v>0</v>
      </c>
      <c r="P694">
        <f t="shared" si="415"/>
        <v>0</v>
      </c>
      <c r="Q694">
        <f t="shared" si="416"/>
        <v>0</v>
      </c>
      <c r="R694">
        <f t="shared" si="417"/>
        <v>0</v>
      </c>
      <c r="S694">
        <f t="shared" si="418"/>
        <v>0</v>
      </c>
      <c r="T694">
        <f t="shared" si="419"/>
        <v>25000</v>
      </c>
      <c r="U694">
        <f t="shared" si="420"/>
        <v>0</v>
      </c>
      <c r="V694">
        <f t="shared" si="421"/>
        <v>0</v>
      </c>
      <c r="W694">
        <f t="shared" si="422"/>
        <v>0</v>
      </c>
      <c r="X694">
        <f t="shared" si="423"/>
        <v>0</v>
      </c>
      <c r="Y694">
        <f t="shared" si="424"/>
        <v>0</v>
      </c>
      <c r="Z694">
        <f t="shared" si="425"/>
        <v>0</v>
      </c>
      <c r="AA694">
        <f t="shared" si="426"/>
        <v>0</v>
      </c>
      <c r="AB694">
        <f t="shared" si="427"/>
        <v>0</v>
      </c>
      <c r="AC694">
        <f t="shared" si="428"/>
        <v>0</v>
      </c>
      <c r="AD694">
        <f t="shared" si="429"/>
        <v>0</v>
      </c>
      <c r="AE694">
        <f t="shared" si="430"/>
        <v>0</v>
      </c>
      <c r="AF694">
        <f t="shared" si="431"/>
        <v>0</v>
      </c>
      <c r="AG694">
        <f t="shared" si="432"/>
        <v>0</v>
      </c>
    </row>
    <row r="695" spans="2:33">
      <c r="B695" s="1" t="s">
        <v>717</v>
      </c>
      <c r="C695" s="3">
        <v>15000</v>
      </c>
      <c r="D695" s="3">
        <v>15000</v>
      </c>
      <c r="E695" s="1" t="s">
        <v>661</v>
      </c>
      <c r="F695" s="1">
        <v>2</v>
      </c>
      <c r="G695" s="4" t="s">
        <v>1026</v>
      </c>
      <c r="H695" s="4" t="s">
        <v>1027</v>
      </c>
      <c r="I695" s="4" t="s">
        <v>780</v>
      </c>
      <c r="J695">
        <f t="shared" si="409"/>
        <v>0</v>
      </c>
      <c r="K695">
        <f t="shared" si="410"/>
        <v>0</v>
      </c>
      <c r="L695">
        <f t="shared" si="411"/>
        <v>15000</v>
      </c>
      <c r="M695">
        <f t="shared" si="412"/>
        <v>1</v>
      </c>
      <c r="N695">
        <f t="shared" si="413"/>
        <v>0</v>
      </c>
      <c r="O695">
        <f t="shared" si="414"/>
        <v>0</v>
      </c>
      <c r="P695">
        <f t="shared" si="415"/>
        <v>0</v>
      </c>
      <c r="Q695">
        <f t="shared" si="416"/>
        <v>0</v>
      </c>
      <c r="R695">
        <f t="shared" si="417"/>
        <v>0</v>
      </c>
      <c r="S695">
        <f t="shared" si="418"/>
        <v>15000</v>
      </c>
      <c r="T695">
        <f t="shared" si="419"/>
        <v>0</v>
      </c>
      <c r="U695">
        <f t="shared" si="420"/>
        <v>0</v>
      </c>
      <c r="V695">
        <f t="shared" si="421"/>
        <v>0</v>
      </c>
      <c r="W695">
        <f t="shared" si="422"/>
        <v>0</v>
      </c>
      <c r="X695">
        <f t="shared" si="423"/>
        <v>0</v>
      </c>
      <c r="Y695">
        <f t="shared" si="424"/>
        <v>0</v>
      </c>
      <c r="Z695">
        <f t="shared" si="425"/>
        <v>0</v>
      </c>
      <c r="AA695">
        <f t="shared" si="426"/>
        <v>0</v>
      </c>
      <c r="AB695">
        <f t="shared" si="427"/>
        <v>0</v>
      </c>
      <c r="AC695">
        <f t="shared" si="428"/>
        <v>0</v>
      </c>
      <c r="AD695">
        <f t="shared" si="429"/>
        <v>0</v>
      </c>
      <c r="AE695">
        <f t="shared" si="430"/>
        <v>0</v>
      </c>
      <c r="AF695">
        <f t="shared" si="431"/>
        <v>0</v>
      </c>
      <c r="AG695">
        <f t="shared" si="432"/>
        <v>0</v>
      </c>
    </row>
    <row r="696" spans="2:33">
      <c r="B696" s="1" t="s">
        <v>718</v>
      </c>
      <c r="C696" s="3">
        <v>10000</v>
      </c>
      <c r="D696" s="3">
        <v>10000</v>
      </c>
      <c r="E696" s="1" t="s">
        <v>661</v>
      </c>
      <c r="F696" s="1">
        <v>2</v>
      </c>
      <c r="G696" s="4" t="s">
        <v>1028</v>
      </c>
      <c r="H696" s="4" t="s">
        <v>1029</v>
      </c>
      <c r="I696" s="4" t="s">
        <v>780</v>
      </c>
      <c r="J696">
        <f t="shared" si="409"/>
        <v>0</v>
      </c>
      <c r="K696">
        <f t="shared" si="410"/>
        <v>0</v>
      </c>
      <c r="L696">
        <f t="shared" si="411"/>
        <v>10000</v>
      </c>
      <c r="M696">
        <f t="shared" si="412"/>
        <v>1</v>
      </c>
      <c r="N696">
        <f t="shared" si="413"/>
        <v>0</v>
      </c>
      <c r="O696">
        <f t="shared" si="414"/>
        <v>0</v>
      </c>
      <c r="P696">
        <f t="shared" si="415"/>
        <v>0</v>
      </c>
      <c r="Q696">
        <f t="shared" si="416"/>
        <v>0</v>
      </c>
      <c r="R696">
        <f t="shared" si="417"/>
        <v>0</v>
      </c>
      <c r="S696">
        <f t="shared" si="418"/>
        <v>0</v>
      </c>
      <c r="T696">
        <f t="shared" si="419"/>
        <v>10000</v>
      </c>
      <c r="U696">
        <f t="shared" si="420"/>
        <v>0</v>
      </c>
      <c r="V696">
        <f t="shared" si="421"/>
        <v>0</v>
      </c>
      <c r="W696">
        <f t="shared" si="422"/>
        <v>0</v>
      </c>
      <c r="X696">
        <f t="shared" si="423"/>
        <v>0</v>
      </c>
      <c r="Y696">
        <f t="shared" si="424"/>
        <v>0</v>
      </c>
      <c r="Z696">
        <f t="shared" si="425"/>
        <v>0</v>
      </c>
      <c r="AA696">
        <f t="shared" si="426"/>
        <v>0</v>
      </c>
      <c r="AB696">
        <f t="shared" si="427"/>
        <v>0</v>
      </c>
      <c r="AC696">
        <f t="shared" si="428"/>
        <v>0</v>
      </c>
      <c r="AD696">
        <f t="shared" si="429"/>
        <v>0</v>
      </c>
      <c r="AE696">
        <f t="shared" si="430"/>
        <v>0</v>
      </c>
      <c r="AF696">
        <f t="shared" si="431"/>
        <v>0</v>
      </c>
      <c r="AG696">
        <f t="shared" si="432"/>
        <v>0</v>
      </c>
    </row>
    <row r="697" spans="2:33">
      <c r="B697" s="1" t="s">
        <v>719</v>
      </c>
      <c r="C697" s="3">
        <v>183333</v>
      </c>
      <c r="D697" s="3">
        <v>183333</v>
      </c>
      <c r="E697" s="1" t="s">
        <v>661</v>
      </c>
      <c r="F697" s="1">
        <v>2</v>
      </c>
      <c r="G697" s="6" t="s">
        <v>1041</v>
      </c>
      <c r="H697" s="6" t="s">
        <v>1050</v>
      </c>
      <c r="I697" s="6" t="s">
        <v>780</v>
      </c>
      <c r="J697">
        <f t="shared" si="409"/>
        <v>0</v>
      </c>
      <c r="K697">
        <f t="shared" si="410"/>
        <v>0</v>
      </c>
      <c r="L697">
        <f t="shared" si="411"/>
        <v>183333</v>
      </c>
      <c r="M697">
        <f t="shared" si="412"/>
        <v>1</v>
      </c>
      <c r="N697">
        <f t="shared" si="413"/>
        <v>0</v>
      </c>
      <c r="O697">
        <f t="shared" si="414"/>
        <v>0</v>
      </c>
      <c r="P697">
        <f t="shared" si="415"/>
        <v>0</v>
      </c>
      <c r="Q697">
        <f t="shared" si="416"/>
        <v>0</v>
      </c>
      <c r="R697">
        <f t="shared" si="417"/>
        <v>0</v>
      </c>
      <c r="S697">
        <f t="shared" si="418"/>
        <v>0</v>
      </c>
      <c r="T697">
        <f t="shared" si="419"/>
        <v>0</v>
      </c>
      <c r="U697">
        <f t="shared" si="420"/>
        <v>0</v>
      </c>
      <c r="V697">
        <f t="shared" si="421"/>
        <v>0</v>
      </c>
      <c r="W697">
        <f t="shared" si="422"/>
        <v>0</v>
      </c>
      <c r="X697">
        <f t="shared" si="423"/>
        <v>0</v>
      </c>
      <c r="Y697">
        <f t="shared" si="424"/>
        <v>0</v>
      </c>
      <c r="Z697">
        <f t="shared" si="425"/>
        <v>0</v>
      </c>
      <c r="AA697">
        <f t="shared" si="426"/>
        <v>0</v>
      </c>
      <c r="AB697">
        <f t="shared" si="427"/>
        <v>0</v>
      </c>
      <c r="AC697">
        <f t="shared" si="428"/>
        <v>0</v>
      </c>
      <c r="AD697">
        <f t="shared" si="429"/>
        <v>183333</v>
      </c>
      <c r="AE697">
        <f t="shared" si="430"/>
        <v>0</v>
      </c>
      <c r="AF697">
        <f t="shared" si="431"/>
        <v>0</v>
      </c>
      <c r="AG697">
        <f t="shared" si="432"/>
        <v>0</v>
      </c>
    </row>
    <row r="698" spans="2:33">
      <c r="B698" s="1" t="s">
        <v>720</v>
      </c>
      <c r="C698" s="3">
        <v>500000</v>
      </c>
      <c r="D698" s="3">
        <v>500000</v>
      </c>
      <c r="E698" s="1" t="s">
        <v>661</v>
      </c>
      <c r="F698" s="1">
        <v>2</v>
      </c>
      <c r="G698" s="6" t="s">
        <v>1032</v>
      </c>
      <c r="H698" s="6" t="s">
        <v>1033</v>
      </c>
      <c r="I698" s="6" t="s">
        <v>780</v>
      </c>
      <c r="J698">
        <f t="shared" si="409"/>
        <v>0</v>
      </c>
      <c r="K698">
        <f t="shared" si="410"/>
        <v>0</v>
      </c>
      <c r="L698">
        <f t="shared" si="411"/>
        <v>500000</v>
      </c>
      <c r="M698">
        <f t="shared" si="412"/>
        <v>1</v>
      </c>
      <c r="N698">
        <f t="shared" si="413"/>
        <v>0</v>
      </c>
      <c r="O698">
        <f t="shared" si="414"/>
        <v>0</v>
      </c>
      <c r="P698">
        <f t="shared" si="415"/>
        <v>0</v>
      </c>
      <c r="Q698">
        <f t="shared" si="416"/>
        <v>0</v>
      </c>
      <c r="R698">
        <f t="shared" si="417"/>
        <v>0</v>
      </c>
      <c r="S698">
        <f t="shared" si="418"/>
        <v>0</v>
      </c>
      <c r="T698">
        <f t="shared" si="419"/>
        <v>0</v>
      </c>
      <c r="U698">
        <f t="shared" si="420"/>
        <v>0</v>
      </c>
      <c r="V698">
        <f t="shared" si="421"/>
        <v>500000</v>
      </c>
      <c r="W698">
        <f t="shared" si="422"/>
        <v>0</v>
      </c>
      <c r="X698">
        <f t="shared" si="423"/>
        <v>0</v>
      </c>
      <c r="Y698">
        <f t="shared" si="424"/>
        <v>0</v>
      </c>
      <c r="Z698">
        <f t="shared" si="425"/>
        <v>0</v>
      </c>
      <c r="AA698">
        <f t="shared" si="426"/>
        <v>0</v>
      </c>
      <c r="AB698">
        <f t="shared" si="427"/>
        <v>0</v>
      </c>
      <c r="AC698">
        <f t="shared" si="428"/>
        <v>0</v>
      </c>
      <c r="AD698">
        <f t="shared" si="429"/>
        <v>0</v>
      </c>
      <c r="AE698">
        <f t="shared" si="430"/>
        <v>0</v>
      </c>
      <c r="AF698">
        <f t="shared" si="431"/>
        <v>0</v>
      </c>
      <c r="AG698">
        <f t="shared" si="432"/>
        <v>0</v>
      </c>
    </row>
    <row r="699" spans="2:33">
      <c r="B699" s="1" t="s">
        <v>670</v>
      </c>
      <c r="C699" s="3">
        <v>500000</v>
      </c>
      <c r="D699" s="3">
        <v>500000</v>
      </c>
      <c r="E699" s="1" t="s">
        <v>661</v>
      </c>
      <c r="F699" s="1">
        <v>2</v>
      </c>
      <c r="G699" s="6" t="s">
        <v>1040</v>
      </c>
      <c r="H699" s="6" t="s">
        <v>1046</v>
      </c>
      <c r="I699" s="6" t="s">
        <v>780</v>
      </c>
      <c r="J699">
        <f t="shared" si="409"/>
        <v>0</v>
      </c>
      <c r="K699">
        <f t="shared" si="410"/>
        <v>0</v>
      </c>
      <c r="L699">
        <f t="shared" si="411"/>
        <v>500000</v>
      </c>
      <c r="M699">
        <f t="shared" si="412"/>
        <v>1</v>
      </c>
      <c r="N699">
        <f t="shared" si="413"/>
        <v>0</v>
      </c>
      <c r="O699">
        <f t="shared" si="414"/>
        <v>0</v>
      </c>
      <c r="P699">
        <f t="shared" si="415"/>
        <v>0</v>
      </c>
      <c r="Q699">
        <f t="shared" si="416"/>
        <v>0</v>
      </c>
      <c r="R699">
        <f t="shared" si="417"/>
        <v>0</v>
      </c>
      <c r="S699">
        <f t="shared" si="418"/>
        <v>0</v>
      </c>
      <c r="T699">
        <f t="shared" si="419"/>
        <v>0</v>
      </c>
      <c r="U699">
        <f t="shared" si="420"/>
        <v>0</v>
      </c>
      <c r="V699">
        <f t="shared" si="421"/>
        <v>0</v>
      </c>
      <c r="W699">
        <f t="shared" si="422"/>
        <v>0</v>
      </c>
      <c r="X699">
        <f t="shared" si="423"/>
        <v>0</v>
      </c>
      <c r="Y699">
        <f t="shared" si="424"/>
        <v>0</v>
      </c>
      <c r="Z699">
        <f t="shared" si="425"/>
        <v>0</v>
      </c>
      <c r="AA699">
        <f t="shared" si="426"/>
        <v>0</v>
      </c>
      <c r="AB699">
        <f t="shared" si="427"/>
        <v>0</v>
      </c>
      <c r="AC699">
        <f t="shared" si="428"/>
        <v>500000</v>
      </c>
      <c r="AD699">
        <f t="shared" si="429"/>
        <v>0</v>
      </c>
      <c r="AE699">
        <f t="shared" si="430"/>
        <v>0</v>
      </c>
      <c r="AF699">
        <f t="shared" si="431"/>
        <v>0</v>
      </c>
      <c r="AG699">
        <f t="shared" si="432"/>
        <v>0</v>
      </c>
    </row>
    <row r="700" spans="2:33">
      <c r="B700" s="1" t="s">
        <v>721</v>
      </c>
      <c r="C700" s="3">
        <v>500000</v>
      </c>
      <c r="D700" s="3">
        <v>500000</v>
      </c>
      <c r="E700" s="1" t="s">
        <v>661</v>
      </c>
      <c r="F700" s="1">
        <v>2</v>
      </c>
      <c r="G700" s="5" t="s">
        <v>1042</v>
      </c>
      <c r="H700" s="6" t="s">
        <v>1053</v>
      </c>
      <c r="I700" s="6" t="s">
        <v>780</v>
      </c>
      <c r="J700">
        <f t="shared" si="409"/>
        <v>0</v>
      </c>
      <c r="K700">
        <f t="shared" si="410"/>
        <v>0</v>
      </c>
      <c r="L700">
        <f t="shared" si="411"/>
        <v>500000</v>
      </c>
      <c r="M700">
        <f t="shared" si="412"/>
        <v>1</v>
      </c>
      <c r="N700">
        <f t="shared" si="413"/>
        <v>0</v>
      </c>
      <c r="O700">
        <f t="shared" si="414"/>
        <v>0</v>
      </c>
      <c r="P700">
        <f t="shared" si="415"/>
        <v>0</v>
      </c>
      <c r="Q700">
        <f t="shared" si="416"/>
        <v>0</v>
      </c>
      <c r="R700">
        <f t="shared" si="417"/>
        <v>0</v>
      </c>
      <c r="S700">
        <f t="shared" si="418"/>
        <v>0</v>
      </c>
      <c r="T700">
        <f t="shared" si="419"/>
        <v>0</v>
      </c>
      <c r="U700">
        <f t="shared" si="420"/>
        <v>0</v>
      </c>
      <c r="V700">
        <f t="shared" si="421"/>
        <v>0</v>
      </c>
      <c r="W700">
        <f t="shared" si="422"/>
        <v>0</v>
      </c>
      <c r="X700">
        <f t="shared" si="423"/>
        <v>0</v>
      </c>
      <c r="Y700">
        <f t="shared" si="424"/>
        <v>0</v>
      </c>
      <c r="Z700">
        <f t="shared" si="425"/>
        <v>0</v>
      </c>
      <c r="AA700">
        <f t="shared" si="426"/>
        <v>0</v>
      </c>
      <c r="AB700">
        <f t="shared" si="427"/>
        <v>0</v>
      </c>
      <c r="AC700">
        <f t="shared" si="428"/>
        <v>0</v>
      </c>
      <c r="AD700">
        <f t="shared" si="429"/>
        <v>0</v>
      </c>
      <c r="AE700">
        <f t="shared" si="430"/>
        <v>500000</v>
      </c>
      <c r="AF700">
        <f t="shared" si="431"/>
        <v>0</v>
      </c>
      <c r="AG700">
        <f t="shared" si="432"/>
        <v>0</v>
      </c>
    </row>
    <row r="701" spans="2:33">
      <c r="B701" s="1" t="s">
        <v>722</v>
      </c>
      <c r="C701" s="3">
        <v>170140</v>
      </c>
      <c r="D701" s="3">
        <v>170140</v>
      </c>
      <c r="E701" s="1" t="s">
        <v>661</v>
      </c>
      <c r="F701" s="1">
        <v>2</v>
      </c>
      <c r="G701" s="6" t="s">
        <v>1037</v>
      </c>
      <c r="H701" s="6" t="s">
        <v>1052</v>
      </c>
      <c r="I701" s="6" t="s">
        <v>780</v>
      </c>
      <c r="J701">
        <f t="shared" si="409"/>
        <v>0</v>
      </c>
      <c r="K701">
        <f t="shared" si="410"/>
        <v>0</v>
      </c>
      <c r="L701">
        <f t="shared" si="411"/>
        <v>170140</v>
      </c>
      <c r="M701">
        <f t="shared" si="412"/>
        <v>1</v>
      </c>
      <c r="N701">
        <f t="shared" si="413"/>
        <v>0</v>
      </c>
      <c r="O701">
        <f t="shared" si="414"/>
        <v>0</v>
      </c>
      <c r="P701">
        <f t="shared" si="415"/>
        <v>0</v>
      </c>
      <c r="Q701">
        <f t="shared" si="416"/>
        <v>0</v>
      </c>
      <c r="R701">
        <f t="shared" si="417"/>
        <v>0</v>
      </c>
      <c r="S701">
        <f t="shared" si="418"/>
        <v>0</v>
      </c>
      <c r="T701">
        <f t="shared" si="419"/>
        <v>0</v>
      </c>
      <c r="U701">
        <f t="shared" si="420"/>
        <v>0</v>
      </c>
      <c r="V701">
        <f t="shared" si="421"/>
        <v>0</v>
      </c>
      <c r="W701">
        <f t="shared" si="422"/>
        <v>0</v>
      </c>
      <c r="X701">
        <f t="shared" si="423"/>
        <v>0</v>
      </c>
      <c r="Y701">
        <f t="shared" si="424"/>
        <v>0</v>
      </c>
      <c r="Z701">
        <f t="shared" si="425"/>
        <v>170140</v>
      </c>
      <c r="AA701">
        <f t="shared" si="426"/>
        <v>0</v>
      </c>
      <c r="AB701">
        <f t="shared" si="427"/>
        <v>0</v>
      </c>
      <c r="AC701">
        <f t="shared" si="428"/>
        <v>0</v>
      </c>
      <c r="AD701">
        <f t="shared" si="429"/>
        <v>0</v>
      </c>
      <c r="AE701">
        <f t="shared" si="430"/>
        <v>0</v>
      </c>
      <c r="AF701">
        <f t="shared" si="431"/>
        <v>0</v>
      </c>
      <c r="AG701">
        <f t="shared" si="432"/>
        <v>0</v>
      </c>
    </row>
    <row r="702" spans="2:33">
      <c r="B702" s="1" t="s">
        <v>723</v>
      </c>
      <c r="C702" s="3">
        <v>17752</v>
      </c>
      <c r="D702" s="3">
        <v>17752</v>
      </c>
      <c r="E702" s="1" t="s">
        <v>661</v>
      </c>
      <c r="F702" s="1">
        <v>2</v>
      </c>
      <c r="G702" s="4" t="s">
        <v>1028</v>
      </c>
      <c r="H702" s="4" t="s">
        <v>1029</v>
      </c>
      <c r="I702" s="4" t="s">
        <v>780</v>
      </c>
      <c r="J702">
        <f t="shared" si="409"/>
        <v>0</v>
      </c>
      <c r="K702">
        <f t="shared" si="410"/>
        <v>0</v>
      </c>
      <c r="L702">
        <f t="shared" si="411"/>
        <v>17752</v>
      </c>
      <c r="M702">
        <f t="shared" si="412"/>
        <v>1</v>
      </c>
      <c r="N702">
        <f t="shared" si="413"/>
        <v>0</v>
      </c>
      <c r="O702">
        <f t="shared" si="414"/>
        <v>0</v>
      </c>
      <c r="P702">
        <f t="shared" si="415"/>
        <v>0</v>
      </c>
      <c r="Q702">
        <f t="shared" si="416"/>
        <v>0</v>
      </c>
      <c r="R702">
        <f t="shared" si="417"/>
        <v>0</v>
      </c>
      <c r="S702">
        <f t="shared" si="418"/>
        <v>0</v>
      </c>
      <c r="T702">
        <f t="shared" si="419"/>
        <v>17752</v>
      </c>
      <c r="U702">
        <f t="shared" si="420"/>
        <v>0</v>
      </c>
      <c r="V702">
        <f t="shared" si="421"/>
        <v>0</v>
      </c>
      <c r="W702">
        <f t="shared" si="422"/>
        <v>0</v>
      </c>
      <c r="X702">
        <f t="shared" si="423"/>
        <v>0</v>
      </c>
      <c r="Y702">
        <f t="shared" si="424"/>
        <v>0</v>
      </c>
      <c r="Z702">
        <f t="shared" si="425"/>
        <v>0</v>
      </c>
      <c r="AA702">
        <f t="shared" si="426"/>
        <v>0</v>
      </c>
      <c r="AB702">
        <f t="shared" si="427"/>
        <v>0</v>
      </c>
      <c r="AC702">
        <f t="shared" si="428"/>
        <v>0</v>
      </c>
      <c r="AD702">
        <f t="shared" si="429"/>
        <v>0</v>
      </c>
      <c r="AE702">
        <f t="shared" si="430"/>
        <v>0</v>
      </c>
      <c r="AF702">
        <f t="shared" si="431"/>
        <v>0</v>
      </c>
      <c r="AG702">
        <f t="shared" si="432"/>
        <v>0</v>
      </c>
    </row>
    <row r="703" spans="2:33">
      <c r="B703" s="1" t="s">
        <v>724</v>
      </c>
      <c r="C703" s="3">
        <v>200000</v>
      </c>
      <c r="D703" s="3">
        <v>200000</v>
      </c>
      <c r="E703" s="1" t="s">
        <v>661</v>
      </c>
      <c r="F703" s="1">
        <v>2</v>
      </c>
      <c r="G703" s="6" t="s">
        <v>1038</v>
      </c>
      <c r="H703" s="6" t="s">
        <v>1045</v>
      </c>
      <c r="I703" s="6" t="s">
        <v>177</v>
      </c>
      <c r="J703">
        <f t="shared" si="409"/>
        <v>0</v>
      </c>
      <c r="K703">
        <f t="shared" si="410"/>
        <v>0</v>
      </c>
      <c r="L703">
        <f t="shared" si="411"/>
        <v>0</v>
      </c>
      <c r="M703">
        <f t="shared" si="412"/>
        <v>0</v>
      </c>
      <c r="N703">
        <f t="shared" si="413"/>
        <v>0</v>
      </c>
      <c r="O703">
        <f t="shared" si="414"/>
        <v>0</v>
      </c>
      <c r="P703">
        <f t="shared" si="415"/>
        <v>200000</v>
      </c>
      <c r="Q703">
        <f t="shared" si="416"/>
        <v>1</v>
      </c>
      <c r="R703">
        <f t="shared" si="417"/>
        <v>0</v>
      </c>
      <c r="S703">
        <f t="shared" si="418"/>
        <v>0</v>
      </c>
      <c r="T703">
        <f t="shared" si="419"/>
        <v>0</v>
      </c>
      <c r="U703">
        <f t="shared" si="420"/>
        <v>0</v>
      </c>
      <c r="V703">
        <f t="shared" si="421"/>
        <v>0</v>
      </c>
      <c r="W703">
        <f t="shared" si="422"/>
        <v>0</v>
      </c>
      <c r="X703">
        <f t="shared" si="423"/>
        <v>0</v>
      </c>
      <c r="Y703">
        <f t="shared" si="424"/>
        <v>0</v>
      </c>
      <c r="Z703">
        <f t="shared" si="425"/>
        <v>0</v>
      </c>
      <c r="AA703">
        <f t="shared" si="426"/>
        <v>200000</v>
      </c>
      <c r="AB703">
        <f t="shared" si="427"/>
        <v>0</v>
      </c>
      <c r="AC703">
        <f t="shared" si="428"/>
        <v>0</v>
      </c>
      <c r="AD703">
        <f t="shared" si="429"/>
        <v>0</v>
      </c>
      <c r="AE703">
        <f t="shared" si="430"/>
        <v>0</v>
      </c>
      <c r="AF703">
        <f t="shared" si="431"/>
        <v>0</v>
      </c>
      <c r="AG703">
        <f t="shared" si="432"/>
        <v>0</v>
      </c>
    </row>
    <row r="704" spans="2:33">
      <c r="B704" s="1" t="s">
        <v>725</v>
      </c>
      <c r="C704" s="3">
        <v>40502</v>
      </c>
      <c r="D704" s="3">
        <v>40502</v>
      </c>
      <c r="E704" s="1" t="s">
        <v>661</v>
      </c>
      <c r="F704" s="1">
        <v>2</v>
      </c>
      <c r="G704" s="4" t="s">
        <v>1026</v>
      </c>
      <c r="H704" s="4" t="s">
        <v>1027</v>
      </c>
      <c r="I704" s="4" t="s">
        <v>780</v>
      </c>
      <c r="J704">
        <f t="shared" si="409"/>
        <v>0</v>
      </c>
      <c r="K704">
        <f t="shared" si="410"/>
        <v>0</v>
      </c>
      <c r="L704">
        <f t="shared" si="411"/>
        <v>40502</v>
      </c>
      <c r="M704">
        <f t="shared" si="412"/>
        <v>1</v>
      </c>
      <c r="N704">
        <f t="shared" si="413"/>
        <v>0</v>
      </c>
      <c r="O704">
        <f t="shared" si="414"/>
        <v>0</v>
      </c>
      <c r="P704">
        <f t="shared" si="415"/>
        <v>0</v>
      </c>
      <c r="Q704">
        <f t="shared" si="416"/>
        <v>0</v>
      </c>
      <c r="R704">
        <f t="shared" si="417"/>
        <v>0</v>
      </c>
      <c r="S704">
        <f t="shared" si="418"/>
        <v>40502</v>
      </c>
      <c r="T704">
        <f t="shared" si="419"/>
        <v>0</v>
      </c>
      <c r="U704">
        <f t="shared" si="420"/>
        <v>0</v>
      </c>
      <c r="V704">
        <f t="shared" si="421"/>
        <v>0</v>
      </c>
      <c r="W704">
        <f t="shared" si="422"/>
        <v>0</v>
      </c>
      <c r="X704">
        <f t="shared" si="423"/>
        <v>0</v>
      </c>
      <c r="Y704">
        <f t="shared" si="424"/>
        <v>0</v>
      </c>
      <c r="Z704">
        <f t="shared" si="425"/>
        <v>0</v>
      </c>
      <c r="AA704">
        <f t="shared" si="426"/>
        <v>0</v>
      </c>
      <c r="AB704">
        <f t="shared" si="427"/>
        <v>0</v>
      </c>
      <c r="AC704">
        <f t="shared" si="428"/>
        <v>0</v>
      </c>
      <c r="AD704">
        <f t="shared" si="429"/>
        <v>0</v>
      </c>
      <c r="AE704">
        <f t="shared" si="430"/>
        <v>0</v>
      </c>
      <c r="AF704">
        <f t="shared" si="431"/>
        <v>0</v>
      </c>
      <c r="AG704">
        <f t="shared" si="432"/>
        <v>0</v>
      </c>
    </row>
    <row r="705" spans="2:33">
      <c r="B705" s="1" t="s">
        <v>726</v>
      </c>
      <c r="C705" s="3">
        <v>50000</v>
      </c>
      <c r="D705" s="3">
        <v>50000</v>
      </c>
      <c r="E705" s="1" t="s">
        <v>661</v>
      </c>
      <c r="F705" s="1">
        <v>2</v>
      </c>
      <c r="G705" s="6" t="s">
        <v>1041</v>
      </c>
      <c r="H705" s="6" t="s">
        <v>1050</v>
      </c>
      <c r="I705" s="6" t="s">
        <v>780</v>
      </c>
      <c r="J705">
        <f t="shared" si="409"/>
        <v>0</v>
      </c>
      <c r="K705">
        <f t="shared" si="410"/>
        <v>0</v>
      </c>
      <c r="L705">
        <f t="shared" si="411"/>
        <v>50000</v>
      </c>
      <c r="M705">
        <f t="shared" si="412"/>
        <v>1</v>
      </c>
      <c r="N705">
        <f t="shared" si="413"/>
        <v>0</v>
      </c>
      <c r="O705">
        <f t="shared" si="414"/>
        <v>0</v>
      </c>
      <c r="P705">
        <f t="shared" si="415"/>
        <v>0</v>
      </c>
      <c r="Q705">
        <f t="shared" si="416"/>
        <v>0</v>
      </c>
      <c r="R705">
        <f t="shared" si="417"/>
        <v>0</v>
      </c>
      <c r="S705">
        <f t="shared" si="418"/>
        <v>0</v>
      </c>
      <c r="T705">
        <f t="shared" si="419"/>
        <v>0</v>
      </c>
      <c r="U705">
        <f t="shared" si="420"/>
        <v>0</v>
      </c>
      <c r="V705">
        <f t="shared" si="421"/>
        <v>0</v>
      </c>
      <c r="W705">
        <f t="shared" si="422"/>
        <v>0</v>
      </c>
      <c r="X705">
        <f t="shared" si="423"/>
        <v>0</v>
      </c>
      <c r="Y705">
        <f t="shared" si="424"/>
        <v>0</v>
      </c>
      <c r="Z705">
        <f t="shared" si="425"/>
        <v>0</v>
      </c>
      <c r="AA705">
        <f t="shared" si="426"/>
        <v>0</v>
      </c>
      <c r="AB705">
        <f t="shared" si="427"/>
        <v>0</v>
      </c>
      <c r="AC705">
        <f t="shared" si="428"/>
        <v>0</v>
      </c>
      <c r="AD705">
        <f t="shared" si="429"/>
        <v>50000</v>
      </c>
      <c r="AE705">
        <f t="shared" si="430"/>
        <v>0</v>
      </c>
      <c r="AF705">
        <f t="shared" si="431"/>
        <v>0</v>
      </c>
      <c r="AG705">
        <f t="shared" si="432"/>
        <v>0</v>
      </c>
    </row>
    <row r="706" spans="2:33">
      <c r="B706" s="1" t="s">
        <v>727</v>
      </c>
      <c r="C706" s="3">
        <v>50000</v>
      </c>
      <c r="D706" s="3">
        <v>50000</v>
      </c>
      <c r="E706" s="1" t="s">
        <v>661</v>
      </c>
      <c r="F706" s="1">
        <v>2</v>
      </c>
      <c r="G706" s="4" t="s">
        <v>1026</v>
      </c>
      <c r="H706" s="4" t="s">
        <v>1027</v>
      </c>
      <c r="I706" s="4" t="s">
        <v>780</v>
      </c>
      <c r="J706">
        <f t="shared" si="409"/>
        <v>0</v>
      </c>
      <c r="K706">
        <f t="shared" si="410"/>
        <v>0</v>
      </c>
      <c r="L706">
        <f t="shared" si="411"/>
        <v>50000</v>
      </c>
      <c r="M706">
        <f t="shared" si="412"/>
        <v>1</v>
      </c>
      <c r="N706">
        <f t="shared" si="413"/>
        <v>0</v>
      </c>
      <c r="O706">
        <f t="shared" si="414"/>
        <v>0</v>
      </c>
      <c r="P706">
        <f t="shared" si="415"/>
        <v>0</v>
      </c>
      <c r="Q706">
        <f t="shared" si="416"/>
        <v>0</v>
      </c>
      <c r="R706">
        <f t="shared" si="417"/>
        <v>0</v>
      </c>
      <c r="S706">
        <f t="shared" si="418"/>
        <v>50000</v>
      </c>
      <c r="T706">
        <f t="shared" si="419"/>
        <v>0</v>
      </c>
      <c r="U706">
        <f t="shared" si="420"/>
        <v>0</v>
      </c>
      <c r="V706">
        <f t="shared" si="421"/>
        <v>0</v>
      </c>
      <c r="W706">
        <f t="shared" si="422"/>
        <v>0</v>
      </c>
      <c r="X706">
        <f t="shared" si="423"/>
        <v>0</v>
      </c>
      <c r="Y706">
        <f t="shared" si="424"/>
        <v>0</v>
      </c>
      <c r="Z706">
        <f t="shared" si="425"/>
        <v>0</v>
      </c>
      <c r="AA706">
        <f t="shared" si="426"/>
        <v>0</v>
      </c>
      <c r="AB706">
        <f t="shared" si="427"/>
        <v>0</v>
      </c>
      <c r="AC706">
        <f t="shared" si="428"/>
        <v>0</v>
      </c>
      <c r="AD706">
        <f t="shared" si="429"/>
        <v>0</v>
      </c>
      <c r="AE706">
        <f t="shared" si="430"/>
        <v>0</v>
      </c>
      <c r="AF706">
        <f t="shared" si="431"/>
        <v>0</v>
      </c>
      <c r="AG706">
        <f t="shared" si="432"/>
        <v>0</v>
      </c>
    </row>
    <row r="707" spans="2:33">
      <c r="B707" s="1" t="s">
        <v>728</v>
      </c>
      <c r="C707" s="3">
        <v>11445</v>
      </c>
      <c r="D707" s="3">
        <v>11445</v>
      </c>
      <c r="E707" s="1" t="s">
        <v>661</v>
      </c>
      <c r="F707" s="1">
        <v>2</v>
      </c>
      <c r="G707" s="4" t="s">
        <v>1026</v>
      </c>
      <c r="H707" s="4" t="s">
        <v>1027</v>
      </c>
      <c r="I707" s="4" t="s">
        <v>780</v>
      </c>
      <c r="J707">
        <f t="shared" si="409"/>
        <v>0</v>
      </c>
      <c r="K707">
        <f t="shared" si="410"/>
        <v>0</v>
      </c>
      <c r="L707">
        <f t="shared" si="411"/>
        <v>11445</v>
      </c>
      <c r="M707">
        <f t="shared" si="412"/>
        <v>1</v>
      </c>
      <c r="N707">
        <f t="shared" si="413"/>
        <v>0</v>
      </c>
      <c r="O707">
        <f t="shared" si="414"/>
        <v>0</v>
      </c>
      <c r="P707">
        <f t="shared" si="415"/>
        <v>0</v>
      </c>
      <c r="Q707">
        <f t="shared" si="416"/>
        <v>0</v>
      </c>
      <c r="R707">
        <f t="shared" si="417"/>
        <v>0</v>
      </c>
      <c r="S707">
        <f t="shared" si="418"/>
        <v>11445</v>
      </c>
      <c r="T707">
        <f t="shared" si="419"/>
        <v>0</v>
      </c>
      <c r="U707">
        <f t="shared" si="420"/>
        <v>0</v>
      </c>
      <c r="V707">
        <f t="shared" si="421"/>
        <v>0</v>
      </c>
      <c r="W707">
        <f t="shared" si="422"/>
        <v>0</v>
      </c>
      <c r="X707">
        <f t="shared" si="423"/>
        <v>0</v>
      </c>
      <c r="Y707">
        <f t="shared" si="424"/>
        <v>0</v>
      </c>
      <c r="Z707">
        <f t="shared" si="425"/>
        <v>0</v>
      </c>
      <c r="AA707">
        <f t="shared" si="426"/>
        <v>0</v>
      </c>
      <c r="AB707">
        <f t="shared" si="427"/>
        <v>0</v>
      </c>
      <c r="AC707">
        <f t="shared" si="428"/>
        <v>0</v>
      </c>
      <c r="AD707">
        <f t="shared" si="429"/>
        <v>0</v>
      </c>
      <c r="AE707">
        <f t="shared" si="430"/>
        <v>0</v>
      </c>
      <c r="AF707">
        <f t="shared" si="431"/>
        <v>0</v>
      </c>
      <c r="AG707">
        <f t="shared" si="432"/>
        <v>0</v>
      </c>
    </row>
    <row r="708" spans="2:33" ht="30">
      <c r="B708" s="1" t="s">
        <v>729</v>
      </c>
      <c r="C708" s="3">
        <v>16458</v>
      </c>
      <c r="D708" s="3">
        <v>16458</v>
      </c>
      <c r="E708" s="1" t="s">
        <v>661</v>
      </c>
      <c r="F708" s="1">
        <v>2</v>
      </c>
      <c r="G708" s="4" t="s">
        <v>1028</v>
      </c>
      <c r="H708" s="4" t="s">
        <v>1029</v>
      </c>
      <c r="I708" s="4" t="s">
        <v>780</v>
      </c>
      <c r="J708">
        <f t="shared" si="409"/>
        <v>0</v>
      </c>
      <c r="K708">
        <f t="shared" si="410"/>
        <v>0</v>
      </c>
      <c r="L708">
        <f t="shared" si="411"/>
        <v>16458</v>
      </c>
      <c r="M708">
        <f t="shared" si="412"/>
        <v>1</v>
      </c>
      <c r="N708">
        <f t="shared" si="413"/>
        <v>0</v>
      </c>
      <c r="O708">
        <f t="shared" si="414"/>
        <v>0</v>
      </c>
      <c r="P708">
        <f t="shared" si="415"/>
        <v>0</v>
      </c>
      <c r="Q708">
        <f t="shared" si="416"/>
        <v>0</v>
      </c>
      <c r="R708">
        <f t="shared" si="417"/>
        <v>0</v>
      </c>
      <c r="S708">
        <f t="shared" si="418"/>
        <v>0</v>
      </c>
      <c r="T708">
        <f t="shared" si="419"/>
        <v>16458</v>
      </c>
      <c r="U708">
        <f t="shared" si="420"/>
        <v>0</v>
      </c>
      <c r="V708">
        <f t="shared" si="421"/>
        <v>0</v>
      </c>
      <c r="W708">
        <f t="shared" si="422"/>
        <v>0</v>
      </c>
      <c r="X708">
        <f t="shared" si="423"/>
        <v>0</v>
      </c>
      <c r="Y708">
        <f t="shared" si="424"/>
        <v>0</v>
      </c>
      <c r="Z708">
        <f t="shared" si="425"/>
        <v>0</v>
      </c>
      <c r="AA708">
        <f t="shared" si="426"/>
        <v>0</v>
      </c>
      <c r="AB708">
        <f t="shared" si="427"/>
        <v>0</v>
      </c>
      <c r="AC708">
        <f t="shared" si="428"/>
        <v>0</v>
      </c>
      <c r="AD708">
        <f t="shared" si="429"/>
        <v>0</v>
      </c>
      <c r="AE708">
        <f t="shared" si="430"/>
        <v>0</v>
      </c>
      <c r="AF708">
        <f t="shared" si="431"/>
        <v>0</v>
      </c>
      <c r="AG708">
        <f t="shared" si="432"/>
        <v>0</v>
      </c>
    </row>
    <row r="709" spans="2:33">
      <c r="B709" s="1" t="s">
        <v>730</v>
      </c>
      <c r="C709" s="3">
        <v>150000</v>
      </c>
      <c r="D709" s="3">
        <v>150000</v>
      </c>
      <c r="E709" s="1" t="s">
        <v>661</v>
      </c>
      <c r="F709" s="1">
        <v>2</v>
      </c>
      <c r="G709" s="4" t="s">
        <v>1026</v>
      </c>
      <c r="H709" s="4" t="s">
        <v>1027</v>
      </c>
      <c r="I709" s="4" t="s">
        <v>780</v>
      </c>
      <c r="J709">
        <f t="shared" si="409"/>
        <v>0</v>
      </c>
      <c r="K709">
        <f t="shared" si="410"/>
        <v>0</v>
      </c>
      <c r="L709">
        <f t="shared" si="411"/>
        <v>150000</v>
      </c>
      <c r="M709">
        <f t="shared" si="412"/>
        <v>1</v>
      </c>
      <c r="N709">
        <f t="shared" si="413"/>
        <v>0</v>
      </c>
      <c r="O709">
        <f t="shared" si="414"/>
        <v>0</v>
      </c>
      <c r="P709">
        <f t="shared" si="415"/>
        <v>0</v>
      </c>
      <c r="Q709">
        <f t="shared" si="416"/>
        <v>0</v>
      </c>
      <c r="R709">
        <f t="shared" si="417"/>
        <v>0</v>
      </c>
      <c r="S709">
        <f t="shared" si="418"/>
        <v>150000</v>
      </c>
      <c r="T709">
        <f t="shared" si="419"/>
        <v>0</v>
      </c>
      <c r="U709">
        <f t="shared" si="420"/>
        <v>0</v>
      </c>
      <c r="V709">
        <f t="shared" si="421"/>
        <v>0</v>
      </c>
      <c r="W709">
        <f t="shared" si="422"/>
        <v>0</v>
      </c>
      <c r="X709">
        <f t="shared" si="423"/>
        <v>0</v>
      </c>
      <c r="Y709">
        <f t="shared" si="424"/>
        <v>0</v>
      </c>
      <c r="Z709">
        <f t="shared" si="425"/>
        <v>0</v>
      </c>
      <c r="AA709">
        <f t="shared" si="426"/>
        <v>0</v>
      </c>
      <c r="AB709">
        <f t="shared" si="427"/>
        <v>0</v>
      </c>
      <c r="AC709">
        <f t="shared" si="428"/>
        <v>0</v>
      </c>
      <c r="AD709">
        <f t="shared" si="429"/>
        <v>0</v>
      </c>
      <c r="AE709">
        <f t="shared" si="430"/>
        <v>0</v>
      </c>
      <c r="AF709">
        <f t="shared" si="431"/>
        <v>0</v>
      </c>
      <c r="AG709">
        <f t="shared" si="432"/>
        <v>0</v>
      </c>
    </row>
    <row r="710" spans="2:33">
      <c r="B710" s="1" t="s">
        <v>731</v>
      </c>
      <c r="C710" s="3">
        <v>180000</v>
      </c>
      <c r="D710" s="3">
        <v>180000</v>
      </c>
      <c r="E710" s="1" t="s">
        <v>661</v>
      </c>
      <c r="F710" s="1">
        <v>2</v>
      </c>
      <c r="G710" s="5" t="s">
        <v>1039</v>
      </c>
      <c r="H710" s="6" t="s">
        <v>1051</v>
      </c>
      <c r="I710" s="6" t="s">
        <v>780</v>
      </c>
      <c r="J710">
        <f t="shared" si="409"/>
        <v>0</v>
      </c>
      <c r="K710">
        <f t="shared" si="410"/>
        <v>0</v>
      </c>
      <c r="L710">
        <f t="shared" si="411"/>
        <v>180000</v>
      </c>
      <c r="M710">
        <f t="shared" si="412"/>
        <v>1</v>
      </c>
      <c r="N710">
        <f t="shared" si="413"/>
        <v>0</v>
      </c>
      <c r="O710">
        <f t="shared" si="414"/>
        <v>0</v>
      </c>
      <c r="P710">
        <f t="shared" si="415"/>
        <v>0</v>
      </c>
      <c r="Q710">
        <f t="shared" si="416"/>
        <v>0</v>
      </c>
      <c r="R710">
        <f t="shared" si="417"/>
        <v>0</v>
      </c>
      <c r="S710">
        <f t="shared" si="418"/>
        <v>0</v>
      </c>
      <c r="T710">
        <f t="shared" si="419"/>
        <v>0</v>
      </c>
      <c r="U710">
        <f t="shared" si="420"/>
        <v>0</v>
      </c>
      <c r="V710">
        <f t="shared" si="421"/>
        <v>0</v>
      </c>
      <c r="W710">
        <f t="shared" si="422"/>
        <v>0</v>
      </c>
      <c r="X710">
        <f t="shared" si="423"/>
        <v>0</v>
      </c>
      <c r="Y710">
        <f t="shared" si="424"/>
        <v>0</v>
      </c>
      <c r="Z710">
        <f t="shared" si="425"/>
        <v>0</v>
      </c>
      <c r="AA710">
        <f t="shared" si="426"/>
        <v>0</v>
      </c>
      <c r="AB710">
        <f t="shared" si="427"/>
        <v>180000</v>
      </c>
      <c r="AC710">
        <f t="shared" si="428"/>
        <v>0</v>
      </c>
      <c r="AD710">
        <f t="shared" si="429"/>
        <v>0</v>
      </c>
      <c r="AE710">
        <f t="shared" si="430"/>
        <v>0</v>
      </c>
      <c r="AF710">
        <f t="shared" si="431"/>
        <v>0</v>
      </c>
      <c r="AG710">
        <f t="shared" si="432"/>
        <v>0</v>
      </c>
    </row>
    <row r="711" spans="2:33">
      <c r="B711" s="1" t="s">
        <v>732</v>
      </c>
      <c r="C711" s="3">
        <v>46070</v>
      </c>
      <c r="D711" s="3">
        <v>46070</v>
      </c>
      <c r="E711" s="1" t="s">
        <v>661</v>
      </c>
      <c r="F711" s="1">
        <v>2</v>
      </c>
      <c r="G711" t="s">
        <v>1024</v>
      </c>
      <c r="H711" t="s">
        <v>1025</v>
      </c>
      <c r="I711" t="s">
        <v>780</v>
      </c>
      <c r="J711">
        <f t="shared" si="409"/>
        <v>0</v>
      </c>
      <c r="K711">
        <f t="shared" si="410"/>
        <v>0</v>
      </c>
      <c r="L711">
        <f t="shared" si="411"/>
        <v>46070</v>
      </c>
      <c r="M711">
        <f t="shared" si="412"/>
        <v>1</v>
      </c>
      <c r="N711">
        <f t="shared" si="413"/>
        <v>0</v>
      </c>
      <c r="O711">
        <f t="shared" si="414"/>
        <v>0</v>
      </c>
      <c r="P711">
        <f t="shared" si="415"/>
        <v>0</v>
      </c>
      <c r="Q711">
        <f t="shared" si="416"/>
        <v>0</v>
      </c>
      <c r="R711">
        <f t="shared" si="417"/>
        <v>46070</v>
      </c>
      <c r="S711">
        <f t="shared" si="418"/>
        <v>0</v>
      </c>
      <c r="T711">
        <f t="shared" si="419"/>
        <v>0</v>
      </c>
      <c r="U711">
        <f t="shared" si="420"/>
        <v>0</v>
      </c>
      <c r="V711">
        <f t="shared" si="421"/>
        <v>0</v>
      </c>
      <c r="W711">
        <f t="shared" si="422"/>
        <v>0</v>
      </c>
      <c r="X711">
        <f t="shared" si="423"/>
        <v>0</v>
      </c>
      <c r="Y711">
        <f t="shared" si="424"/>
        <v>0</v>
      </c>
      <c r="Z711">
        <f t="shared" si="425"/>
        <v>0</v>
      </c>
      <c r="AA711">
        <f t="shared" si="426"/>
        <v>0</v>
      </c>
      <c r="AB711">
        <f t="shared" si="427"/>
        <v>0</v>
      </c>
      <c r="AC711">
        <f t="shared" si="428"/>
        <v>0</v>
      </c>
      <c r="AD711">
        <f t="shared" si="429"/>
        <v>0</v>
      </c>
      <c r="AE711">
        <f t="shared" si="430"/>
        <v>0</v>
      </c>
      <c r="AF711">
        <f t="shared" si="431"/>
        <v>0</v>
      </c>
      <c r="AG711">
        <f t="shared" si="432"/>
        <v>0</v>
      </c>
    </row>
    <row r="712" spans="2:33">
      <c r="B712" s="1" t="s">
        <v>733</v>
      </c>
      <c r="C712" s="3">
        <v>47439</v>
      </c>
      <c r="D712" s="3">
        <v>47439</v>
      </c>
      <c r="E712" s="1" t="s">
        <v>661</v>
      </c>
      <c r="F712" s="1">
        <v>2</v>
      </c>
      <c r="G712" t="s">
        <v>1024</v>
      </c>
      <c r="H712" t="s">
        <v>1025</v>
      </c>
      <c r="I712" t="s">
        <v>780</v>
      </c>
      <c r="J712">
        <f t="shared" si="409"/>
        <v>0</v>
      </c>
      <c r="K712">
        <f t="shared" si="410"/>
        <v>0</v>
      </c>
      <c r="L712">
        <f t="shared" si="411"/>
        <v>47439</v>
      </c>
      <c r="M712">
        <f t="shared" si="412"/>
        <v>1</v>
      </c>
      <c r="N712">
        <f t="shared" si="413"/>
        <v>0</v>
      </c>
      <c r="O712">
        <f t="shared" si="414"/>
        <v>0</v>
      </c>
      <c r="P712">
        <f t="shared" si="415"/>
        <v>0</v>
      </c>
      <c r="Q712">
        <f t="shared" si="416"/>
        <v>0</v>
      </c>
      <c r="R712">
        <f t="shared" si="417"/>
        <v>47439</v>
      </c>
      <c r="S712">
        <f t="shared" si="418"/>
        <v>0</v>
      </c>
      <c r="T712">
        <f t="shared" si="419"/>
        <v>0</v>
      </c>
      <c r="U712">
        <f t="shared" si="420"/>
        <v>0</v>
      </c>
      <c r="V712">
        <f t="shared" si="421"/>
        <v>0</v>
      </c>
      <c r="W712">
        <f t="shared" si="422"/>
        <v>0</v>
      </c>
      <c r="X712">
        <f t="shared" si="423"/>
        <v>0</v>
      </c>
      <c r="Y712">
        <f t="shared" si="424"/>
        <v>0</v>
      </c>
      <c r="Z712">
        <f t="shared" si="425"/>
        <v>0</v>
      </c>
      <c r="AA712">
        <f t="shared" si="426"/>
        <v>0</v>
      </c>
      <c r="AB712">
        <f t="shared" si="427"/>
        <v>0</v>
      </c>
      <c r="AC712">
        <f t="shared" si="428"/>
        <v>0</v>
      </c>
      <c r="AD712">
        <f t="shared" si="429"/>
        <v>0</v>
      </c>
      <c r="AE712">
        <f t="shared" si="430"/>
        <v>0</v>
      </c>
      <c r="AF712">
        <f t="shared" si="431"/>
        <v>0</v>
      </c>
      <c r="AG712">
        <f t="shared" si="432"/>
        <v>0</v>
      </c>
    </row>
    <row r="713" spans="2:33">
      <c r="B713" s="1" t="s">
        <v>690</v>
      </c>
      <c r="C713" s="3">
        <v>30000</v>
      </c>
      <c r="D713" s="3">
        <v>30000</v>
      </c>
      <c r="E713" s="1" t="s">
        <v>661</v>
      </c>
      <c r="F713" s="1">
        <v>2</v>
      </c>
      <c r="G713" t="s">
        <v>1024</v>
      </c>
      <c r="H713" t="s">
        <v>1025</v>
      </c>
      <c r="I713" t="s">
        <v>780</v>
      </c>
      <c r="J713">
        <f t="shared" si="409"/>
        <v>0</v>
      </c>
      <c r="K713">
        <f t="shared" si="410"/>
        <v>0</v>
      </c>
      <c r="L713">
        <f t="shared" si="411"/>
        <v>30000</v>
      </c>
      <c r="M713">
        <f t="shared" si="412"/>
        <v>1</v>
      </c>
      <c r="N713">
        <f t="shared" si="413"/>
        <v>0</v>
      </c>
      <c r="O713">
        <f t="shared" si="414"/>
        <v>0</v>
      </c>
      <c r="P713">
        <f t="shared" si="415"/>
        <v>0</v>
      </c>
      <c r="Q713">
        <f t="shared" si="416"/>
        <v>0</v>
      </c>
      <c r="R713">
        <f t="shared" si="417"/>
        <v>30000</v>
      </c>
      <c r="S713">
        <f t="shared" si="418"/>
        <v>0</v>
      </c>
      <c r="T713">
        <f t="shared" si="419"/>
        <v>0</v>
      </c>
      <c r="U713">
        <f t="shared" si="420"/>
        <v>0</v>
      </c>
      <c r="V713">
        <f t="shared" si="421"/>
        <v>0</v>
      </c>
      <c r="W713">
        <f t="shared" si="422"/>
        <v>0</v>
      </c>
      <c r="X713">
        <f t="shared" si="423"/>
        <v>0</v>
      </c>
      <c r="Y713">
        <f t="shared" si="424"/>
        <v>0</v>
      </c>
      <c r="Z713">
        <f t="shared" si="425"/>
        <v>0</v>
      </c>
      <c r="AA713">
        <f t="shared" si="426"/>
        <v>0</v>
      </c>
      <c r="AB713">
        <f t="shared" si="427"/>
        <v>0</v>
      </c>
      <c r="AC713">
        <f t="shared" si="428"/>
        <v>0</v>
      </c>
      <c r="AD713">
        <f t="shared" si="429"/>
        <v>0</v>
      </c>
      <c r="AE713">
        <f t="shared" si="430"/>
        <v>0</v>
      </c>
      <c r="AF713">
        <f t="shared" si="431"/>
        <v>0</v>
      </c>
      <c r="AG713">
        <f t="shared" si="432"/>
        <v>0</v>
      </c>
    </row>
    <row r="714" spans="2:33">
      <c r="B714" s="1" t="s">
        <v>734</v>
      </c>
      <c r="C714" s="3">
        <v>150460</v>
      </c>
      <c r="D714" s="3">
        <v>150460</v>
      </c>
      <c r="E714" s="1" t="s">
        <v>661</v>
      </c>
      <c r="F714" s="1">
        <v>2</v>
      </c>
      <c r="G714" s="5" t="s">
        <v>1039</v>
      </c>
      <c r="H714" s="6" t="s">
        <v>1051</v>
      </c>
      <c r="I714" s="6" t="s">
        <v>780</v>
      </c>
      <c r="J714">
        <f t="shared" si="409"/>
        <v>0</v>
      </c>
      <c r="K714">
        <f t="shared" si="410"/>
        <v>0</v>
      </c>
      <c r="L714">
        <f t="shared" si="411"/>
        <v>150460</v>
      </c>
      <c r="M714">
        <f t="shared" si="412"/>
        <v>1</v>
      </c>
      <c r="N714">
        <f t="shared" si="413"/>
        <v>0</v>
      </c>
      <c r="O714">
        <f t="shared" si="414"/>
        <v>0</v>
      </c>
      <c r="P714">
        <f t="shared" si="415"/>
        <v>0</v>
      </c>
      <c r="Q714">
        <f t="shared" si="416"/>
        <v>0</v>
      </c>
      <c r="R714">
        <f t="shared" si="417"/>
        <v>0</v>
      </c>
      <c r="S714">
        <f t="shared" si="418"/>
        <v>0</v>
      </c>
      <c r="T714">
        <f t="shared" si="419"/>
        <v>0</v>
      </c>
      <c r="U714">
        <f t="shared" si="420"/>
        <v>0</v>
      </c>
      <c r="V714">
        <f t="shared" si="421"/>
        <v>0</v>
      </c>
      <c r="W714">
        <f t="shared" si="422"/>
        <v>0</v>
      </c>
      <c r="X714">
        <f t="shared" si="423"/>
        <v>0</v>
      </c>
      <c r="Y714">
        <f t="shared" si="424"/>
        <v>0</v>
      </c>
      <c r="Z714">
        <f t="shared" si="425"/>
        <v>0</v>
      </c>
      <c r="AA714">
        <f t="shared" si="426"/>
        <v>0</v>
      </c>
      <c r="AB714">
        <f t="shared" si="427"/>
        <v>150460</v>
      </c>
      <c r="AC714">
        <f t="shared" si="428"/>
        <v>0</v>
      </c>
      <c r="AD714">
        <f t="shared" si="429"/>
        <v>0</v>
      </c>
      <c r="AE714">
        <f t="shared" si="430"/>
        <v>0</v>
      </c>
      <c r="AF714">
        <f t="shared" si="431"/>
        <v>0</v>
      </c>
      <c r="AG714">
        <f t="shared" si="432"/>
        <v>0</v>
      </c>
    </row>
    <row r="715" spans="2:33">
      <c r="B715" s="1" t="s">
        <v>735</v>
      </c>
      <c r="C715" s="3">
        <v>49085</v>
      </c>
      <c r="D715" s="3">
        <v>49085</v>
      </c>
      <c r="E715" s="1" t="s">
        <v>661</v>
      </c>
      <c r="F715" s="1">
        <v>2</v>
      </c>
      <c r="G715" t="s">
        <v>1044</v>
      </c>
      <c r="H715" s="6" t="s">
        <v>1047</v>
      </c>
      <c r="I715" s="6" t="s">
        <v>780</v>
      </c>
      <c r="J715">
        <f t="shared" si="409"/>
        <v>0</v>
      </c>
      <c r="K715">
        <f t="shared" si="410"/>
        <v>0</v>
      </c>
      <c r="L715">
        <f t="shared" si="411"/>
        <v>49085</v>
      </c>
      <c r="M715">
        <f t="shared" si="412"/>
        <v>1</v>
      </c>
      <c r="N715">
        <f t="shared" si="413"/>
        <v>0</v>
      </c>
      <c r="O715">
        <f t="shared" si="414"/>
        <v>0</v>
      </c>
      <c r="P715">
        <f t="shared" si="415"/>
        <v>0</v>
      </c>
      <c r="Q715">
        <f t="shared" si="416"/>
        <v>0</v>
      </c>
      <c r="R715">
        <f t="shared" si="417"/>
        <v>0</v>
      </c>
      <c r="S715">
        <f t="shared" si="418"/>
        <v>0</v>
      </c>
      <c r="T715">
        <f t="shared" si="419"/>
        <v>0</v>
      </c>
      <c r="U715">
        <f t="shared" si="420"/>
        <v>0</v>
      </c>
      <c r="V715">
        <f t="shared" si="421"/>
        <v>0</v>
      </c>
      <c r="W715">
        <f t="shared" si="422"/>
        <v>0</v>
      </c>
      <c r="X715">
        <f t="shared" si="423"/>
        <v>0</v>
      </c>
      <c r="Y715">
        <f t="shared" si="424"/>
        <v>0</v>
      </c>
      <c r="Z715">
        <f t="shared" si="425"/>
        <v>0</v>
      </c>
      <c r="AA715">
        <f t="shared" si="426"/>
        <v>0</v>
      </c>
      <c r="AB715">
        <f t="shared" si="427"/>
        <v>0</v>
      </c>
      <c r="AC715">
        <f t="shared" si="428"/>
        <v>0</v>
      </c>
      <c r="AD715">
        <f t="shared" si="429"/>
        <v>0</v>
      </c>
      <c r="AE715">
        <f t="shared" si="430"/>
        <v>0</v>
      </c>
      <c r="AF715">
        <f t="shared" si="431"/>
        <v>0</v>
      </c>
      <c r="AG715">
        <f t="shared" si="432"/>
        <v>49085</v>
      </c>
    </row>
    <row r="716" spans="2:33">
      <c r="B716" s="1" t="s">
        <v>736</v>
      </c>
      <c r="C716" s="3">
        <v>50000</v>
      </c>
      <c r="D716" s="3">
        <v>50000</v>
      </c>
      <c r="E716" s="1" t="s">
        <v>661</v>
      </c>
      <c r="F716" s="1">
        <v>2</v>
      </c>
      <c r="G716" t="s">
        <v>1044</v>
      </c>
      <c r="H716" s="6" t="s">
        <v>1047</v>
      </c>
      <c r="I716" s="6" t="s">
        <v>780</v>
      </c>
      <c r="J716">
        <f t="shared" si="409"/>
        <v>0</v>
      </c>
      <c r="K716">
        <f t="shared" si="410"/>
        <v>0</v>
      </c>
      <c r="L716">
        <f t="shared" si="411"/>
        <v>50000</v>
      </c>
      <c r="M716">
        <f t="shared" si="412"/>
        <v>1</v>
      </c>
      <c r="N716">
        <f t="shared" si="413"/>
        <v>0</v>
      </c>
      <c r="O716">
        <f t="shared" si="414"/>
        <v>0</v>
      </c>
      <c r="P716">
        <f t="shared" si="415"/>
        <v>0</v>
      </c>
      <c r="Q716">
        <f t="shared" si="416"/>
        <v>0</v>
      </c>
      <c r="R716">
        <f t="shared" si="417"/>
        <v>0</v>
      </c>
      <c r="S716">
        <f t="shared" si="418"/>
        <v>0</v>
      </c>
      <c r="T716">
        <f t="shared" si="419"/>
        <v>0</v>
      </c>
      <c r="U716">
        <f t="shared" si="420"/>
        <v>0</v>
      </c>
      <c r="V716">
        <f t="shared" si="421"/>
        <v>0</v>
      </c>
      <c r="W716">
        <f t="shared" si="422"/>
        <v>0</v>
      </c>
      <c r="X716">
        <f t="shared" si="423"/>
        <v>0</v>
      </c>
      <c r="Y716">
        <f t="shared" si="424"/>
        <v>0</v>
      </c>
      <c r="Z716">
        <f t="shared" si="425"/>
        <v>0</v>
      </c>
      <c r="AA716">
        <f t="shared" si="426"/>
        <v>0</v>
      </c>
      <c r="AB716">
        <f t="shared" si="427"/>
        <v>0</v>
      </c>
      <c r="AC716">
        <f t="shared" si="428"/>
        <v>0</v>
      </c>
      <c r="AD716">
        <f t="shared" si="429"/>
        <v>0</v>
      </c>
      <c r="AE716">
        <f t="shared" si="430"/>
        <v>0</v>
      </c>
      <c r="AF716">
        <f t="shared" si="431"/>
        <v>0</v>
      </c>
      <c r="AG716">
        <f t="shared" si="432"/>
        <v>50000</v>
      </c>
    </row>
    <row r="717" spans="2:33">
      <c r="B717" s="1" t="s">
        <v>737</v>
      </c>
      <c r="C717" s="3">
        <v>50000</v>
      </c>
      <c r="D717" s="3">
        <v>50000</v>
      </c>
      <c r="E717" s="1" t="s">
        <v>661</v>
      </c>
      <c r="F717" s="1">
        <v>2</v>
      </c>
      <c r="G717" s="4" t="s">
        <v>1030</v>
      </c>
      <c r="H717" s="4" t="s">
        <v>1031</v>
      </c>
      <c r="I717" s="4" t="s">
        <v>780</v>
      </c>
      <c r="J717">
        <f t="shared" si="409"/>
        <v>0</v>
      </c>
      <c r="K717">
        <f t="shared" si="410"/>
        <v>0</v>
      </c>
      <c r="L717">
        <f t="shared" si="411"/>
        <v>50000</v>
      </c>
      <c r="M717">
        <f t="shared" si="412"/>
        <v>1</v>
      </c>
      <c r="N717">
        <f t="shared" si="413"/>
        <v>0</v>
      </c>
      <c r="O717">
        <f t="shared" si="414"/>
        <v>0</v>
      </c>
      <c r="P717">
        <f t="shared" si="415"/>
        <v>0</v>
      </c>
      <c r="Q717">
        <f t="shared" si="416"/>
        <v>0</v>
      </c>
      <c r="R717">
        <f t="shared" si="417"/>
        <v>0</v>
      </c>
      <c r="S717">
        <f t="shared" si="418"/>
        <v>0</v>
      </c>
      <c r="T717">
        <f t="shared" si="419"/>
        <v>0</v>
      </c>
      <c r="U717">
        <f t="shared" si="420"/>
        <v>50000</v>
      </c>
      <c r="V717">
        <f t="shared" si="421"/>
        <v>0</v>
      </c>
      <c r="W717">
        <f t="shared" si="422"/>
        <v>0</v>
      </c>
      <c r="X717">
        <f t="shared" si="423"/>
        <v>0</v>
      </c>
      <c r="Y717">
        <f t="shared" si="424"/>
        <v>0</v>
      </c>
      <c r="Z717">
        <f t="shared" si="425"/>
        <v>0</v>
      </c>
      <c r="AA717">
        <f t="shared" si="426"/>
        <v>0</v>
      </c>
      <c r="AB717">
        <f t="shared" si="427"/>
        <v>0</v>
      </c>
      <c r="AC717">
        <f t="shared" si="428"/>
        <v>0</v>
      </c>
      <c r="AD717">
        <f t="shared" si="429"/>
        <v>0</v>
      </c>
      <c r="AE717">
        <f t="shared" si="430"/>
        <v>0</v>
      </c>
      <c r="AF717">
        <f t="shared" si="431"/>
        <v>0</v>
      </c>
      <c r="AG717">
        <f t="shared" si="432"/>
        <v>0</v>
      </c>
    </row>
    <row r="718" spans="2:33">
      <c r="B718" s="1" t="s">
        <v>738</v>
      </c>
      <c r="C718" s="3">
        <v>137000</v>
      </c>
      <c r="D718" s="3">
        <v>137000</v>
      </c>
      <c r="E718" s="1" t="s">
        <v>661</v>
      </c>
      <c r="F718" s="1">
        <v>2</v>
      </c>
      <c r="G718" s="6" t="s">
        <v>1034</v>
      </c>
      <c r="H718" s="6" t="s">
        <v>1049</v>
      </c>
      <c r="I718" s="6" t="s">
        <v>177</v>
      </c>
      <c r="J718">
        <f t="shared" si="409"/>
        <v>0</v>
      </c>
      <c r="K718">
        <f t="shared" si="410"/>
        <v>0</v>
      </c>
      <c r="L718">
        <f t="shared" si="411"/>
        <v>0</v>
      </c>
      <c r="M718">
        <f t="shared" si="412"/>
        <v>0</v>
      </c>
      <c r="N718">
        <f t="shared" si="413"/>
        <v>0</v>
      </c>
      <c r="O718">
        <f t="shared" si="414"/>
        <v>0</v>
      </c>
      <c r="P718">
        <f t="shared" si="415"/>
        <v>137000</v>
      </c>
      <c r="Q718">
        <f t="shared" si="416"/>
        <v>1</v>
      </c>
      <c r="R718">
        <f t="shared" si="417"/>
        <v>0</v>
      </c>
      <c r="S718">
        <f t="shared" si="418"/>
        <v>0</v>
      </c>
      <c r="T718">
        <f t="shared" si="419"/>
        <v>0</v>
      </c>
      <c r="U718">
        <f t="shared" si="420"/>
        <v>0</v>
      </c>
      <c r="V718">
        <f t="shared" si="421"/>
        <v>0</v>
      </c>
      <c r="W718">
        <f t="shared" si="422"/>
        <v>137000</v>
      </c>
      <c r="X718">
        <f t="shared" si="423"/>
        <v>0</v>
      </c>
      <c r="Y718">
        <f t="shared" si="424"/>
        <v>0</v>
      </c>
      <c r="Z718">
        <f t="shared" si="425"/>
        <v>0</v>
      </c>
      <c r="AA718">
        <f t="shared" si="426"/>
        <v>0</v>
      </c>
      <c r="AB718">
        <f t="shared" si="427"/>
        <v>0</v>
      </c>
      <c r="AC718">
        <f t="shared" si="428"/>
        <v>0</v>
      </c>
      <c r="AD718">
        <f t="shared" si="429"/>
        <v>0</v>
      </c>
      <c r="AE718">
        <f t="shared" si="430"/>
        <v>0</v>
      </c>
      <c r="AF718">
        <f t="shared" si="431"/>
        <v>0</v>
      </c>
      <c r="AG718">
        <f t="shared" si="432"/>
        <v>0</v>
      </c>
    </row>
    <row r="719" spans="2:33">
      <c r="B719" s="1" t="s">
        <v>739</v>
      </c>
      <c r="C719" s="3">
        <v>66666</v>
      </c>
      <c r="D719" s="3">
        <v>66666</v>
      </c>
      <c r="E719" s="1" t="s">
        <v>661</v>
      </c>
      <c r="F719" s="1">
        <v>2</v>
      </c>
      <c r="G719" s="4" t="s">
        <v>1028</v>
      </c>
      <c r="H719" s="4" t="s">
        <v>1029</v>
      </c>
      <c r="I719" s="4" t="s">
        <v>780</v>
      </c>
      <c r="J719">
        <f t="shared" si="409"/>
        <v>0</v>
      </c>
      <c r="K719">
        <f t="shared" si="410"/>
        <v>0</v>
      </c>
      <c r="L719">
        <f t="shared" si="411"/>
        <v>66666</v>
      </c>
      <c r="M719">
        <f t="shared" si="412"/>
        <v>1</v>
      </c>
      <c r="N719">
        <f t="shared" si="413"/>
        <v>0</v>
      </c>
      <c r="O719">
        <f t="shared" si="414"/>
        <v>0</v>
      </c>
      <c r="P719">
        <f t="shared" si="415"/>
        <v>0</v>
      </c>
      <c r="Q719">
        <f t="shared" si="416"/>
        <v>0</v>
      </c>
      <c r="R719">
        <f t="shared" si="417"/>
        <v>0</v>
      </c>
      <c r="S719">
        <f t="shared" si="418"/>
        <v>0</v>
      </c>
      <c r="T719">
        <f t="shared" si="419"/>
        <v>66666</v>
      </c>
      <c r="U719">
        <f t="shared" si="420"/>
        <v>0</v>
      </c>
      <c r="V719">
        <f t="shared" si="421"/>
        <v>0</v>
      </c>
      <c r="W719">
        <f t="shared" si="422"/>
        <v>0</v>
      </c>
      <c r="X719">
        <f t="shared" si="423"/>
        <v>0</v>
      </c>
      <c r="Y719">
        <f t="shared" si="424"/>
        <v>0</v>
      </c>
      <c r="Z719">
        <f t="shared" si="425"/>
        <v>0</v>
      </c>
      <c r="AA719">
        <f t="shared" si="426"/>
        <v>0</v>
      </c>
      <c r="AB719">
        <f t="shared" si="427"/>
        <v>0</v>
      </c>
      <c r="AC719">
        <f t="shared" si="428"/>
        <v>0</v>
      </c>
      <c r="AD719">
        <f t="shared" si="429"/>
        <v>0</v>
      </c>
      <c r="AE719">
        <f t="shared" si="430"/>
        <v>0</v>
      </c>
      <c r="AF719">
        <f t="shared" si="431"/>
        <v>0</v>
      </c>
      <c r="AG719">
        <f t="shared" si="432"/>
        <v>0</v>
      </c>
    </row>
    <row r="720" spans="2:33">
      <c r="B720" s="1" t="s">
        <v>740</v>
      </c>
      <c r="C720" s="3">
        <v>11000</v>
      </c>
      <c r="D720" s="3">
        <v>11000</v>
      </c>
      <c r="E720" s="1" t="s">
        <v>661</v>
      </c>
      <c r="F720" s="1">
        <v>2</v>
      </c>
      <c r="G720" s="4" t="s">
        <v>1026</v>
      </c>
      <c r="H720" s="4" t="s">
        <v>1027</v>
      </c>
      <c r="I720" s="4" t="s">
        <v>780</v>
      </c>
      <c r="J720">
        <f t="shared" si="409"/>
        <v>0</v>
      </c>
      <c r="K720">
        <f t="shared" si="410"/>
        <v>0</v>
      </c>
      <c r="L720">
        <f t="shared" si="411"/>
        <v>11000</v>
      </c>
      <c r="M720">
        <f t="shared" si="412"/>
        <v>1</v>
      </c>
      <c r="N720">
        <f t="shared" si="413"/>
        <v>0</v>
      </c>
      <c r="O720">
        <f t="shared" si="414"/>
        <v>0</v>
      </c>
      <c r="P720">
        <f t="shared" si="415"/>
        <v>0</v>
      </c>
      <c r="Q720">
        <f t="shared" si="416"/>
        <v>0</v>
      </c>
      <c r="R720">
        <f t="shared" si="417"/>
        <v>0</v>
      </c>
      <c r="S720">
        <f t="shared" si="418"/>
        <v>11000</v>
      </c>
      <c r="T720">
        <f t="shared" si="419"/>
        <v>0</v>
      </c>
      <c r="U720">
        <f t="shared" si="420"/>
        <v>0</v>
      </c>
      <c r="V720">
        <f t="shared" si="421"/>
        <v>0</v>
      </c>
      <c r="W720">
        <f t="shared" si="422"/>
        <v>0</v>
      </c>
      <c r="X720">
        <f t="shared" si="423"/>
        <v>0</v>
      </c>
      <c r="Y720">
        <f t="shared" si="424"/>
        <v>0</v>
      </c>
      <c r="Z720">
        <f t="shared" si="425"/>
        <v>0</v>
      </c>
      <c r="AA720">
        <f t="shared" si="426"/>
        <v>0</v>
      </c>
      <c r="AB720">
        <f t="shared" si="427"/>
        <v>0</v>
      </c>
      <c r="AC720">
        <f t="shared" si="428"/>
        <v>0</v>
      </c>
      <c r="AD720">
        <f t="shared" si="429"/>
        <v>0</v>
      </c>
      <c r="AE720">
        <f t="shared" si="430"/>
        <v>0</v>
      </c>
      <c r="AF720">
        <f t="shared" si="431"/>
        <v>0</v>
      </c>
      <c r="AG720">
        <f t="shared" si="432"/>
        <v>0</v>
      </c>
    </row>
    <row r="721" spans="2:33">
      <c r="B721" s="1" t="s">
        <v>741</v>
      </c>
      <c r="C721" s="3">
        <v>15158</v>
      </c>
      <c r="D721" s="3">
        <v>15158</v>
      </c>
      <c r="E721" s="1" t="s">
        <v>661</v>
      </c>
      <c r="F721" s="1">
        <v>2</v>
      </c>
      <c r="G721" s="4" t="s">
        <v>1030</v>
      </c>
      <c r="H721" s="4" t="s">
        <v>1031</v>
      </c>
      <c r="I721" s="4" t="s">
        <v>780</v>
      </c>
      <c r="J721">
        <f t="shared" si="409"/>
        <v>0</v>
      </c>
      <c r="K721">
        <f t="shared" si="410"/>
        <v>0</v>
      </c>
      <c r="L721">
        <f t="shared" si="411"/>
        <v>15158</v>
      </c>
      <c r="M721">
        <f t="shared" si="412"/>
        <v>1</v>
      </c>
      <c r="N721">
        <f t="shared" si="413"/>
        <v>0</v>
      </c>
      <c r="O721">
        <f t="shared" si="414"/>
        <v>0</v>
      </c>
      <c r="P721">
        <f t="shared" si="415"/>
        <v>0</v>
      </c>
      <c r="Q721">
        <f t="shared" si="416"/>
        <v>0</v>
      </c>
      <c r="R721">
        <f t="shared" si="417"/>
        <v>0</v>
      </c>
      <c r="S721">
        <f t="shared" si="418"/>
        <v>0</v>
      </c>
      <c r="T721">
        <f t="shared" si="419"/>
        <v>0</v>
      </c>
      <c r="U721">
        <f t="shared" si="420"/>
        <v>15158</v>
      </c>
      <c r="V721">
        <f t="shared" si="421"/>
        <v>0</v>
      </c>
      <c r="W721">
        <f t="shared" si="422"/>
        <v>0</v>
      </c>
      <c r="X721">
        <f t="shared" si="423"/>
        <v>0</v>
      </c>
      <c r="Y721">
        <f t="shared" si="424"/>
        <v>0</v>
      </c>
      <c r="Z721">
        <f t="shared" si="425"/>
        <v>0</v>
      </c>
      <c r="AA721">
        <f t="shared" si="426"/>
        <v>0</v>
      </c>
      <c r="AB721">
        <f t="shared" si="427"/>
        <v>0</v>
      </c>
      <c r="AC721">
        <f t="shared" si="428"/>
        <v>0</v>
      </c>
      <c r="AD721">
        <f t="shared" si="429"/>
        <v>0</v>
      </c>
      <c r="AE721">
        <f t="shared" si="430"/>
        <v>0</v>
      </c>
      <c r="AF721">
        <f t="shared" si="431"/>
        <v>0</v>
      </c>
      <c r="AG721">
        <f t="shared" si="432"/>
        <v>0</v>
      </c>
    </row>
    <row r="722" spans="2:33">
      <c r="B722" s="1" t="s">
        <v>742</v>
      </c>
      <c r="C722" s="3">
        <v>45886</v>
      </c>
      <c r="D722" s="3">
        <v>45886</v>
      </c>
      <c r="E722" s="1" t="s">
        <v>661</v>
      </c>
      <c r="F722" s="1">
        <v>2</v>
      </c>
      <c r="G722" s="6" t="s">
        <v>1041</v>
      </c>
      <c r="H722" s="6" t="s">
        <v>1050</v>
      </c>
      <c r="I722" s="6" t="s">
        <v>780</v>
      </c>
      <c r="J722">
        <f t="shared" si="409"/>
        <v>0</v>
      </c>
      <c r="K722">
        <f t="shared" si="410"/>
        <v>0</v>
      </c>
      <c r="L722">
        <f t="shared" si="411"/>
        <v>45886</v>
      </c>
      <c r="M722">
        <f t="shared" si="412"/>
        <v>1</v>
      </c>
      <c r="N722">
        <f t="shared" si="413"/>
        <v>0</v>
      </c>
      <c r="O722">
        <f t="shared" si="414"/>
        <v>0</v>
      </c>
      <c r="P722">
        <f t="shared" si="415"/>
        <v>0</v>
      </c>
      <c r="Q722">
        <f t="shared" si="416"/>
        <v>0</v>
      </c>
      <c r="R722">
        <f t="shared" si="417"/>
        <v>0</v>
      </c>
      <c r="S722">
        <f t="shared" si="418"/>
        <v>0</v>
      </c>
      <c r="T722">
        <f t="shared" si="419"/>
        <v>0</v>
      </c>
      <c r="U722">
        <f t="shared" si="420"/>
        <v>0</v>
      </c>
      <c r="V722">
        <f t="shared" si="421"/>
        <v>0</v>
      </c>
      <c r="W722">
        <f t="shared" si="422"/>
        <v>0</v>
      </c>
      <c r="X722">
        <f t="shared" si="423"/>
        <v>0</v>
      </c>
      <c r="Y722">
        <f t="shared" si="424"/>
        <v>0</v>
      </c>
      <c r="Z722">
        <f t="shared" si="425"/>
        <v>0</v>
      </c>
      <c r="AA722">
        <f t="shared" si="426"/>
        <v>0</v>
      </c>
      <c r="AB722">
        <f t="shared" si="427"/>
        <v>0</v>
      </c>
      <c r="AC722">
        <f t="shared" si="428"/>
        <v>0</v>
      </c>
      <c r="AD722">
        <f t="shared" si="429"/>
        <v>45886</v>
      </c>
      <c r="AE722">
        <f t="shared" si="430"/>
        <v>0</v>
      </c>
      <c r="AF722">
        <f t="shared" si="431"/>
        <v>0</v>
      </c>
      <c r="AG722">
        <f t="shared" si="432"/>
        <v>0</v>
      </c>
    </row>
    <row r="723" spans="2:33">
      <c r="B723" s="1" t="s">
        <v>743</v>
      </c>
      <c r="C723" s="3">
        <v>30000</v>
      </c>
      <c r="D723" s="3">
        <v>30000</v>
      </c>
      <c r="E723" s="1" t="s">
        <v>661</v>
      </c>
      <c r="F723" s="1">
        <v>2</v>
      </c>
      <c r="G723" s="4" t="s">
        <v>1030</v>
      </c>
      <c r="H723" s="4" t="s">
        <v>1031</v>
      </c>
      <c r="I723" s="4" t="s">
        <v>780</v>
      </c>
      <c r="J723">
        <f t="shared" si="409"/>
        <v>0</v>
      </c>
      <c r="K723">
        <f t="shared" si="410"/>
        <v>0</v>
      </c>
      <c r="L723">
        <f t="shared" si="411"/>
        <v>30000</v>
      </c>
      <c r="M723">
        <f t="shared" si="412"/>
        <v>1</v>
      </c>
      <c r="N723">
        <f t="shared" si="413"/>
        <v>0</v>
      </c>
      <c r="O723">
        <f t="shared" si="414"/>
        <v>0</v>
      </c>
      <c r="P723">
        <f t="shared" si="415"/>
        <v>0</v>
      </c>
      <c r="Q723">
        <f t="shared" si="416"/>
        <v>0</v>
      </c>
      <c r="R723">
        <f t="shared" si="417"/>
        <v>0</v>
      </c>
      <c r="S723">
        <f t="shared" si="418"/>
        <v>0</v>
      </c>
      <c r="T723">
        <f t="shared" si="419"/>
        <v>0</v>
      </c>
      <c r="U723">
        <f t="shared" si="420"/>
        <v>30000</v>
      </c>
      <c r="V723">
        <f t="shared" si="421"/>
        <v>0</v>
      </c>
      <c r="W723">
        <f t="shared" si="422"/>
        <v>0</v>
      </c>
      <c r="X723">
        <f t="shared" si="423"/>
        <v>0</v>
      </c>
      <c r="Y723">
        <f t="shared" si="424"/>
        <v>0</v>
      </c>
      <c r="Z723">
        <f t="shared" si="425"/>
        <v>0</v>
      </c>
      <c r="AA723">
        <f t="shared" si="426"/>
        <v>0</v>
      </c>
      <c r="AB723">
        <f t="shared" si="427"/>
        <v>0</v>
      </c>
      <c r="AC723">
        <f t="shared" si="428"/>
        <v>0</v>
      </c>
      <c r="AD723">
        <f t="shared" si="429"/>
        <v>0</v>
      </c>
      <c r="AE723">
        <f t="shared" si="430"/>
        <v>0</v>
      </c>
      <c r="AF723">
        <f t="shared" si="431"/>
        <v>0</v>
      </c>
      <c r="AG723">
        <f t="shared" si="432"/>
        <v>0</v>
      </c>
    </row>
    <row r="724" spans="2:33">
      <c r="B724" s="1" t="s">
        <v>744</v>
      </c>
      <c r="C724" s="3">
        <v>168100</v>
      </c>
      <c r="D724" s="3">
        <v>168100</v>
      </c>
      <c r="E724" s="1" t="s">
        <v>661</v>
      </c>
      <c r="F724" s="1">
        <v>2</v>
      </c>
      <c r="G724" s="6" t="s">
        <v>1043</v>
      </c>
      <c r="H724" s="6" t="s">
        <v>1048</v>
      </c>
      <c r="I724" s="6" t="s">
        <v>177</v>
      </c>
      <c r="J724">
        <f t="shared" si="409"/>
        <v>0</v>
      </c>
      <c r="K724">
        <f t="shared" si="410"/>
        <v>0</v>
      </c>
      <c r="L724">
        <f t="shared" si="411"/>
        <v>0</v>
      </c>
      <c r="M724">
        <f t="shared" si="412"/>
        <v>0</v>
      </c>
      <c r="N724">
        <f t="shared" si="413"/>
        <v>0</v>
      </c>
      <c r="O724">
        <f t="shared" si="414"/>
        <v>0</v>
      </c>
      <c r="P724">
        <f t="shared" si="415"/>
        <v>168100</v>
      </c>
      <c r="Q724">
        <f t="shared" si="416"/>
        <v>1</v>
      </c>
      <c r="R724">
        <f t="shared" si="417"/>
        <v>0</v>
      </c>
      <c r="S724">
        <f t="shared" si="418"/>
        <v>0</v>
      </c>
      <c r="T724">
        <f t="shared" si="419"/>
        <v>0</v>
      </c>
      <c r="U724">
        <f t="shared" si="420"/>
        <v>0</v>
      </c>
      <c r="V724">
        <f t="shared" si="421"/>
        <v>0</v>
      </c>
      <c r="W724">
        <f t="shared" si="422"/>
        <v>0</v>
      </c>
      <c r="X724">
        <f t="shared" si="423"/>
        <v>0</v>
      </c>
      <c r="Y724">
        <f t="shared" si="424"/>
        <v>0</v>
      </c>
      <c r="Z724">
        <f t="shared" si="425"/>
        <v>0</v>
      </c>
      <c r="AA724">
        <f t="shared" si="426"/>
        <v>0</v>
      </c>
      <c r="AB724">
        <f t="shared" si="427"/>
        <v>0</v>
      </c>
      <c r="AC724">
        <f t="shared" si="428"/>
        <v>0</v>
      </c>
      <c r="AD724">
        <f t="shared" si="429"/>
        <v>0</v>
      </c>
      <c r="AE724">
        <f t="shared" si="430"/>
        <v>0</v>
      </c>
      <c r="AF724">
        <f t="shared" si="431"/>
        <v>168100</v>
      </c>
      <c r="AG724">
        <f t="shared" si="432"/>
        <v>0</v>
      </c>
    </row>
    <row r="725" spans="2:33">
      <c r="B725" s="1" t="s">
        <v>745</v>
      </c>
      <c r="C725" s="3">
        <v>18000</v>
      </c>
      <c r="D725" s="3">
        <v>18000</v>
      </c>
      <c r="E725" s="1" t="s">
        <v>661</v>
      </c>
      <c r="F725" s="1">
        <v>2</v>
      </c>
      <c r="G725" s="4" t="s">
        <v>1026</v>
      </c>
      <c r="H725" s="4" t="s">
        <v>1027</v>
      </c>
      <c r="I725" s="4" t="s">
        <v>780</v>
      </c>
      <c r="J725">
        <f t="shared" ref="J725:J761" si="433">IF(I725="National",C725,0)</f>
        <v>0</v>
      </c>
      <c r="K725">
        <f t="shared" ref="K725:K761" si="434">IF(J725&gt;0,1,0)</f>
        <v>0</v>
      </c>
      <c r="L725">
        <f t="shared" ref="L725:L761" si="435">IF(I725="Liberal",C725,0)</f>
        <v>18000</v>
      </c>
      <c r="M725">
        <f t="shared" ref="M725:M761" si="436">IF(L725&gt;0,1,0)</f>
        <v>1</v>
      </c>
      <c r="N725">
        <f t="shared" ref="N725:N761" si="437">IF(I725="IND",C725,0)</f>
        <v>0</v>
      </c>
      <c r="O725">
        <f t="shared" ref="O725:O761" si="438">IF(N725&gt;0,1,0)</f>
        <v>0</v>
      </c>
      <c r="P725">
        <f t="shared" ref="P725:P761" si="439">IF(I725="Labor",C725,0)</f>
        <v>0</v>
      </c>
      <c r="Q725">
        <f t="shared" ref="Q725:Q761" si="440">IF(P725&gt;0,1,0)</f>
        <v>0</v>
      </c>
      <c r="R725">
        <f t="shared" ref="R725:R761" si="441">IF(G725="Tangney",C725,0)</f>
        <v>0</v>
      </c>
      <c r="S725">
        <f t="shared" ref="S725:S761" si="442">IF(G725="Durack",C725,0)</f>
        <v>18000</v>
      </c>
      <c r="T725">
        <f t="shared" ref="T725:T761" si="443">IF(G725="Forrest",C725,0)</f>
        <v>0</v>
      </c>
      <c r="U725">
        <f t="shared" ref="U725:U761" si="444">IF(G725="Canning",C725,0)</f>
        <v>0</v>
      </c>
      <c r="V725">
        <f t="shared" ref="V725:V761" si="445">IF(G725="Swan",C725,0)</f>
        <v>0</v>
      </c>
      <c r="W725">
        <f t="shared" ref="W725:W761" si="446">IF(G725="Brand",C725,0)</f>
        <v>0</v>
      </c>
      <c r="X725">
        <f t="shared" ref="X725:X761" si="447">IF(G725="Burt",C725,0)</f>
        <v>0</v>
      </c>
      <c r="Y725">
        <f t="shared" ref="Y725:Y761" si="448">IF(G725="Cowan",C725,0)</f>
        <v>0</v>
      </c>
      <c r="Z725">
        <f t="shared" ref="Z725:Z761" si="449">IF(G725="Curtin",C725,0)</f>
        <v>0</v>
      </c>
      <c r="AA725">
        <f t="shared" ref="AA725:AA761" si="450">IF(G725="Fremantle",C725,0)</f>
        <v>0</v>
      </c>
      <c r="AB725">
        <f t="shared" ref="AB725:AB761" si="451">IF(G725="Hasluck",C725,0)</f>
        <v>0</v>
      </c>
      <c r="AC725">
        <f t="shared" ref="AC725:AC761" si="452">IF(G725="Moore",C725,0)</f>
        <v>0</v>
      </c>
      <c r="AD725">
        <f t="shared" ref="AD725:AD761" si="453">IF(G725="O'Connor",C725,0)</f>
        <v>0</v>
      </c>
      <c r="AE725">
        <f t="shared" ref="AE725:AE761" si="454">IF(G725="Pearce",C725,0)</f>
        <v>0</v>
      </c>
      <c r="AF725">
        <f t="shared" ref="AF725:AF761" si="455">IF(G725="Perth",C725,0)</f>
        <v>0</v>
      </c>
      <c r="AG725">
        <f t="shared" ref="AG725:AG761" si="456">IF(G725="Stirling",C725,0)</f>
        <v>0</v>
      </c>
    </row>
    <row r="726" spans="2:33" ht="30">
      <c r="B726" s="1" t="s">
        <v>746</v>
      </c>
      <c r="C726" s="3">
        <v>50000</v>
      </c>
      <c r="D726" s="3">
        <v>50000</v>
      </c>
      <c r="E726" s="1" t="s">
        <v>661</v>
      </c>
      <c r="F726" s="1">
        <v>2</v>
      </c>
      <c r="G726" s="5" t="s">
        <v>1036</v>
      </c>
      <c r="H726" s="6" t="s">
        <v>1054</v>
      </c>
      <c r="I726" s="6" t="s">
        <v>177</v>
      </c>
      <c r="J726">
        <f t="shared" si="433"/>
        <v>0</v>
      </c>
      <c r="K726">
        <f t="shared" si="434"/>
        <v>0</v>
      </c>
      <c r="L726">
        <f t="shared" si="435"/>
        <v>0</v>
      </c>
      <c r="M726">
        <f t="shared" si="436"/>
        <v>0</v>
      </c>
      <c r="N726">
        <f t="shared" si="437"/>
        <v>0</v>
      </c>
      <c r="O726">
        <f t="shared" si="438"/>
        <v>0</v>
      </c>
      <c r="P726">
        <f t="shared" si="439"/>
        <v>50000</v>
      </c>
      <c r="Q726">
        <f t="shared" si="440"/>
        <v>1</v>
      </c>
      <c r="R726">
        <f t="shared" si="441"/>
        <v>0</v>
      </c>
      <c r="S726">
        <f t="shared" si="442"/>
        <v>0</v>
      </c>
      <c r="T726">
        <f t="shared" si="443"/>
        <v>0</v>
      </c>
      <c r="U726">
        <f t="shared" si="444"/>
        <v>0</v>
      </c>
      <c r="V726">
        <f t="shared" si="445"/>
        <v>0</v>
      </c>
      <c r="W726">
        <f t="shared" si="446"/>
        <v>0</v>
      </c>
      <c r="X726">
        <f t="shared" si="447"/>
        <v>0</v>
      </c>
      <c r="Y726">
        <f t="shared" si="448"/>
        <v>50000</v>
      </c>
      <c r="Z726">
        <f t="shared" si="449"/>
        <v>0</v>
      </c>
      <c r="AA726">
        <f t="shared" si="450"/>
        <v>0</v>
      </c>
      <c r="AB726">
        <f t="shared" si="451"/>
        <v>0</v>
      </c>
      <c r="AC726">
        <f t="shared" si="452"/>
        <v>0</v>
      </c>
      <c r="AD726">
        <f t="shared" si="453"/>
        <v>0</v>
      </c>
      <c r="AE726">
        <f t="shared" si="454"/>
        <v>0</v>
      </c>
      <c r="AF726">
        <f t="shared" si="455"/>
        <v>0</v>
      </c>
      <c r="AG726">
        <f t="shared" si="456"/>
        <v>0</v>
      </c>
    </row>
    <row r="727" spans="2:33">
      <c r="B727" s="1" t="s">
        <v>747</v>
      </c>
      <c r="C727" s="3">
        <v>30000</v>
      </c>
      <c r="D727" s="3">
        <v>30000</v>
      </c>
      <c r="E727" s="1" t="s">
        <v>661</v>
      </c>
      <c r="F727" s="1">
        <v>2</v>
      </c>
      <c r="G727" t="s">
        <v>1044</v>
      </c>
      <c r="H727" s="6" t="s">
        <v>1047</v>
      </c>
      <c r="I727" s="6" t="s">
        <v>780</v>
      </c>
      <c r="J727">
        <f t="shared" si="433"/>
        <v>0</v>
      </c>
      <c r="K727">
        <f t="shared" si="434"/>
        <v>0</v>
      </c>
      <c r="L727">
        <f t="shared" si="435"/>
        <v>30000</v>
      </c>
      <c r="M727">
        <f t="shared" si="436"/>
        <v>1</v>
      </c>
      <c r="N727">
        <f t="shared" si="437"/>
        <v>0</v>
      </c>
      <c r="O727">
        <f t="shared" si="438"/>
        <v>0</v>
      </c>
      <c r="P727">
        <f t="shared" si="439"/>
        <v>0</v>
      </c>
      <c r="Q727">
        <f t="shared" si="440"/>
        <v>0</v>
      </c>
      <c r="R727">
        <f t="shared" si="441"/>
        <v>0</v>
      </c>
      <c r="S727">
        <f t="shared" si="442"/>
        <v>0</v>
      </c>
      <c r="T727">
        <f t="shared" si="443"/>
        <v>0</v>
      </c>
      <c r="U727">
        <f t="shared" si="444"/>
        <v>0</v>
      </c>
      <c r="V727">
        <f t="shared" si="445"/>
        <v>0</v>
      </c>
      <c r="W727">
        <f t="shared" si="446"/>
        <v>0</v>
      </c>
      <c r="X727">
        <f t="shared" si="447"/>
        <v>0</v>
      </c>
      <c r="Y727">
        <f t="shared" si="448"/>
        <v>0</v>
      </c>
      <c r="Z727">
        <f t="shared" si="449"/>
        <v>0</v>
      </c>
      <c r="AA727">
        <f t="shared" si="450"/>
        <v>0</v>
      </c>
      <c r="AB727">
        <f t="shared" si="451"/>
        <v>0</v>
      </c>
      <c r="AC727">
        <f t="shared" si="452"/>
        <v>0</v>
      </c>
      <c r="AD727">
        <f t="shared" si="453"/>
        <v>0</v>
      </c>
      <c r="AE727">
        <f t="shared" si="454"/>
        <v>0</v>
      </c>
      <c r="AF727">
        <f t="shared" si="455"/>
        <v>0</v>
      </c>
      <c r="AG727">
        <f t="shared" si="456"/>
        <v>30000</v>
      </c>
    </row>
    <row r="728" spans="2:33">
      <c r="B728" s="1" t="s">
        <v>748</v>
      </c>
      <c r="C728" s="3">
        <v>500000</v>
      </c>
      <c r="D728" s="3">
        <v>500000</v>
      </c>
      <c r="E728" s="1" t="s">
        <v>661</v>
      </c>
      <c r="F728" s="1">
        <v>3</v>
      </c>
      <c r="G728" t="s">
        <v>1024</v>
      </c>
      <c r="H728" t="s">
        <v>1025</v>
      </c>
      <c r="I728" t="s">
        <v>780</v>
      </c>
      <c r="J728">
        <f t="shared" si="433"/>
        <v>0</v>
      </c>
      <c r="K728">
        <f t="shared" si="434"/>
        <v>0</v>
      </c>
      <c r="L728">
        <f t="shared" si="435"/>
        <v>500000</v>
      </c>
      <c r="M728">
        <f t="shared" si="436"/>
        <v>1</v>
      </c>
      <c r="N728">
        <f t="shared" si="437"/>
        <v>0</v>
      </c>
      <c r="O728">
        <f t="shared" si="438"/>
        <v>0</v>
      </c>
      <c r="P728">
        <f t="shared" si="439"/>
        <v>0</v>
      </c>
      <c r="Q728">
        <f t="shared" si="440"/>
        <v>0</v>
      </c>
      <c r="R728">
        <f t="shared" si="441"/>
        <v>500000</v>
      </c>
      <c r="S728">
        <f t="shared" si="442"/>
        <v>0</v>
      </c>
      <c r="T728">
        <f t="shared" si="443"/>
        <v>0</v>
      </c>
      <c r="U728">
        <f t="shared" si="444"/>
        <v>0</v>
      </c>
      <c r="V728">
        <f t="shared" si="445"/>
        <v>0</v>
      </c>
      <c r="W728">
        <f t="shared" si="446"/>
        <v>0</v>
      </c>
      <c r="X728">
        <f t="shared" si="447"/>
        <v>0</v>
      </c>
      <c r="Y728">
        <f t="shared" si="448"/>
        <v>0</v>
      </c>
      <c r="Z728">
        <f t="shared" si="449"/>
        <v>0</v>
      </c>
      <c r="AA728">
        <f t="shared" si="450"/>
        <v>0</v>
      </c>
      <c r="AB728">
        <f t="shared" si="451"/>
        <v>0</v>
      </c>
      <c r="AC728">
        <f t="shared" si="452"/>
        <v>0</v>
      </c>
      <c r="AD728">
        <f t="shared" si="453"/>
        <v>0</v>
      </c>
      <c r="AE728">
        <f t="shared" si="454"/>
        <v>0</v>
      </c>
      <c r="AF728">
        <f t="shared" si="455"/>
        <v>0</v>
      </c>
      <c r="AG728">
        <f t="shared" si="456"/>
        <v>0</v>
      </c>
    </row>
    <row r="729" spans="2:33">
      <c r="B729" s="1" t="s">
        <v>749</v>
      </c>
      <c r="C729" s="3">
        <v>50000</v>
      </c>
      <c r="D729" s="3">
        <v>50000</v>
      </c>
      <c r="E729" s="1" t="s">
        <v>661</v>
      </c>
      <c r="F729" s="1">
        <v>3</v>
      </c>
      <c r="G729" s="4" t="s">
        <v>1028</v>
      </c>
      <c r="H729" s="4" t="s">
        <v>1029</v>
      </c>
      <c r="I729" s="4" t="s">
        <v>780</v>
      </c>
      <c r="J729">
        <f t="shared" si="433"/>
        <v>0</v>
      </c>
      <c r="K729">
        <f t="shared" si="434"/>
        <v>0</v>
      </c>
      <c r="L729">
        <f t="shared" si="435"/>
        <v>50000</v>
      </c>
      <c r="M729">
        <f t="shared" si="436"/>
        <v>1</v>
      </c>
      <c r="N729">
        <f t="shared" si="437"/>
        <v>0</v>
      </c>
      <c r="O729">
        <f t="shared" si="438"/>
        <v>0</v>
      </c>
      <c r="P729">
        <f t="shared" si="439"/>
        <v>0</v>
      </c>
      <c r="Q729">
        <f t="shared" si="440"/>
        <v>0</v>
      </c>
      <c r="R729">
        <f t="shared" si="441"/>
        <v>0</v>
      </c>
      <c r="S729">
        <f t="shared" si="442"/>
        <v>0</v>
      </c>
      <c r="T729">
        <f t="shared" si="443"/>
        <v>50000</v>
      </c>
      <c r="U729">
        <f t="shared" si="444"/>
        <v>0</v>
      </c>
      <c r="V729">
        <f t="shared" si="445"/>
        <v>0</v>
      </c>
      <c r="W729">
        <f t="shared" si="446"/>
        <v>0</v>
      </c>
      <c r="X729">
        <f t="shared" si="447"/>
        <v>0</v>
      </c>
      <c r="Y729">
        <f t="shared" si="448"/>
        <v>0</v>
      </c>
      <c r="Z729">
        <f t="shared" si="449"/>
        <v>0</v>
      </c>
      <c r="AA729">
        <f t="shared" si="450"/>
        <v>0</v>
      </c>
      <c r="AB729">
        <f t="shared" si="451"/>
        <v>0</v>
      </c>
      <c r="AC729">
        <f t="shared" si="452"/>
        <v>0</v>
      </c>
      <c r="AD729">
        <f t="shared" si="453"/>
        <v>0</v>
      </c>
      <c r="AE729">
        <f t="shared" si="454"/>
        <v>0</v>
      </c>
      <c r="AF729">
        <f t="shared" si="455"/>
        <v>0</v>
      </c>
      <c r="AG729">
        <f t="shared" si="456"/>
        <v>0</v>
      </c>
    </row>
    <row r="730" spans="2:33">
      <c r="B730" s="1" t="s">
        <v>750</v>
      </c>
      <c r="C730" s="3">
        <v>17500</v>
      </c>
      <c r="D730" s="3">
        <v>17500</v>
      </c>
      <c r="E730" s="1" t="s">
        <v>661</v>
      </c>
      <c r="F730" s="1">
        <v>3</v>
      </c>
      <c r="G730" t="s">
        <v>1044</v>
      </c>
      <c r="H730" s="6" t="s">
        <v>1047</v>
      </c>
      <c r="I730" s="6" t="s">
        <v>780</v>
      </c>
      <c r="J730">
        <f t="shared" si="433"/>
        <v>0</v>
      </c>
      <c r="K730">
        <f t="shared" si="434"/>
        <v>0</v>
      </c>
      <c r="L730">
        <f t="shared" si="435"/>
        <v>17500</v>
      </c>
      <c r="M730">
        <f t="shared" si="436"/>
        <v>1</v>
      </c>
      <c r="N730">
        <f t="shared" si="437"/>
        <v>0</v>
      </c>
      <c r="O730">
        <f t="shared" si="438"/>
        <v>0</v>
      </c>
      <c r="P730">
        <f t="shared" si="439"/>
        <v>0</v>
      </c>
      <c r="Q730">
        <f t="shared" si="440"/>
        <v>0</v>
      </c>
      <c r="R730">
        <f t="shared" si="441"/>
        <v>0</v>
      </c>
      <c r="S730">
        <f t="shared" si="442"/>
        <v>0</v>
      </c>
      <c r="T730">
        <f t="shared" si="443"/>
        <v>0</v>
      </c>
      <c r="U730">
        <f t="shared" si="444"/>
        <v>0</v>
      </c>
      <c r="V730">
        <f t="shared" si="445"/>
        <v>0</v>
      </c>
      <c r="W730">
        <f t="shared" si="446"/>
        <v>0</v>
      </c>
      <c r="X730">
        <f t="shared" si="447"/>
        <v>0</v>
      </c>
      <c r="Y730">
        <f t="shared" si="448"/>
        <v>0</v>
      </c>
      <c r="Z730">
        <f t="shared" si="449"/>
        <v>0</v>
      </c>
      <c r="AA730">
        <f t="shared" si="450"/>
        <v>0</v>
      </c>
      <c r="AB730">
        <f t="shared" si="451"/>
        <v>0</v>
      </c>
      <c r="AC730">
        <f t="shared" si="452"/>
        <v>0</v>
      </c>
      <c r="AD730">
        <f t="shared" si="453"/>
        <v>0</v>
      </c>
      <c r="AE730">
        <f t="shared" si="454"/>
        <v>0</v>
      </c>
      <c r="AF730">
        <f t="shared" si="455"/>
        <v>0</v>
      </c>
      <c r="AG730">
        <f t="shared" si="456"/>
        <v>17500</v>
      </c>
    </row>
    <row r="731" spans="2:33">
      <c r="B731" s="1" t="s">
        <v>751</v>
      </c>
      <c r="C731" s="3">
        <v>49850</v>
      </c>
      <c r="D731" s="3">
        <v>49850</v>
      </c>
      <c r="E731" s="1" t="s">
        <v>661</v>
      </c>
      <c r="F731" s="1">
        <v>3</v>
      </c>
      <c r="G731" s="5" t="s">
        <v>1039</v>
      </c>
      <c r="H731" s="6" t="s">
        <v>1051</v>
      </c>
      <c r="I731" s="6" t="s">
        <v>780</v>
      </c>
      <c r="J731">
        <f t="shared" si="433"/>
        <v>0</v>
      </c>
      <c r="K731">
        <f t="shared" si="434"/>
        <v>0</v>
      </c>
      <c r="L731">
        <f t="shared" si="435"/>
        <v>49850</v>
      </c>
      <c r="M731">
        <f t="shared" si="436"/>
        <v>1</v>
      </c>
      <c r="N731">
        <f t="shared" si="437"/>
        <v>0</v>
      </c>
      <c r="O731">
        <f t="shared" si="438"/>
        <v>0</v>
      </c>
      <c r="P731">
        <f t="shared" si="439"/>
        <v>0</v>
      </c>
      <c r="Q731">
        <f t="shared" si="440"/>
        <v>0</v>
      </c>
      <c r="R731">
        <f t="shared" si="441"/>
        <v>0</v>
      </c>
      <c r="S731">
        <f t="shared" si="442"/>
        <v>0</v>
      </c>
      <c r="T731">
        <f t="shared" si="443"/>
        <v>0</v>
      </c>
      <c r="U731">
        <f t="shared" si="444"/>
        <v>0</v>
      </c>
      <c r="V731">
        <f t="shared" si="445"/>
        <v>0</v>
      </c>
      <c r="W731">
        <f t="shared" si="446"/>
        <v>0</v>
      </c>
      <c r="X731">
        <f t="shared" si="447"/>
        <v>0</v>
      </c>
      <c r="Y731">
        <f t="shared" si="448"/>
        <v>0</v>
      </c>
      <c r="Z731">
        <f t="shared" si="449"/>
        <v>0</v>
      </c>
      <c r="AA731">
        <f t="shared" si="450"/>
        <v>0</v>
      </c>
      <c r="AB731">
        <f t="shared" si="451"/>
        <v>49850</v>
      </c>
      <c r="AC731">
        <f t="shared" si="452"/>
        <v>0</v>
      </c>
      <c r="AD731">
        <f t="shared" si="453"/>
        <v>0</v>
      </c>
      <c r="AE731">
        <f t="shared" si="454"/>
        <v>0</v>
      </c>
      <c r="AF731">
        <f t="shared" si="455"/>
        <v>0</v>
      </c>
      <c r="AG731">
        <f t="shared" si="456"/>
        <v>0</v>
      </c>
    </row>
    <row r="732" spans="2:33">
      <c r="B732" s="1" t="s">
        <v>752</v>
      </c>
      <c r="C732" s="3">
        <v>20500</v>
      </c>
      <c r="D732" s="3">
        <v>20500</v>
      </c>
      <c r="E732" s="1" t="s">
        <v>661</v>
      </c>
      <c r="F732" s="1">
        <v>3</v>
      </c>
      <c r="G732" s="6" t="s">
        <v>1038</v>
      </c>
      <c r="H732" s="6" t="s">
        <v>1045</v>
      </c>
      <c r="I732" s="6" t="s">
        <v>177</v>
      </c>
      <c r="J732">
        <f t="shared" si="433"/>
        <v>0</v>
      </c>
      <c r="K732">
        <f t="shared" si="434"/>
        <v>0</v>
      </c>
      <c r="L732">
        <f t="shared" si="435"/>
        <v>0</v>
      </c>
      <c r="M732">
        <f t="shared" si="436"/>
        <v>0</v>
      </c>
      <c r="N732">
        <f t="shared" si="437"/>
        <v>0</v>
      </c>
      <c r="O732">
        <f t="shared" si="438"/>
        <v>0</v>
      </c>
      <c r="P732">
        <f t="shared" si="439"/>
        <v>20500</v>
      </c>
      <c r="Q732">
        <f t="shared" si="440"/>
        <v>1</v>
      </c>
      <c r="R732">
        <f t="shared" si="441"/>
        <v>0</v>
      </c>
      <c r="S732">
        <f t="shared" si="442"/>
        <v>0</v>
      </c>
      <c r="T732">
        <f t="shared" si="443"/>
        <v>0</v>
      </c>
      <c r="U732">
        <f t="shared" si="444"/>
        <v>0</v>
      </c>
      <c r="V732">
        <f t="shared" si="445"/>
        <v>0</v>
      </c>
      <c r="W732">
        <f t="shared" si="446"/>
        <v>0</v>
      </c>
      <c r="X732">
        <f t="shared" si="447"/>
        <v>0</v>
      </c>
      <c r="Y732">
        <f t="shared" si="448"/>
        <v>0</v>
      </c>
      <c r="Z732">
        <f t="shared" si="449"/>
        <v>0</v>
      </c>
      <c r="AA732">
        <f t="shared" si="450"/>
        <v>20500</v>
      </c>
      <c r="AB732">
        <f t="shared" si="451"/>
        <v>0</v>
      </c>
      <c r="AC732">
        <f t="shared" si="452"/>
        <v>0</v>
      </c>
      <c r="AD732">
        <f t="shared" si="453"/>
        <v>0</v>
      </c>
      <c r="AE732">
        <f t="shared" si="454"/>
        <v>0</v>
      </c>
      <c r="AF732">
        <f t="shared" si="455"/>
        <v>0</v>
      </c>
      <c r="AG732">
        <f t="shared" si="456"/>
        <v>0</v>
      </c>
    </row>
    <row r="733" spans="2:33">
      <c r="B733" s="1" t="s">
        <v>753</v>
      </c>
      <c r="C733" s="3">
        <v>197306</v>
      </c>
      <c r="D733" s="3">
        <v>197306</v>
      </c>
      <c r="E733" s="1" t="s">
        <v>661</v>
      </c>
      <c r="F733" s="1">
        <v>3</v>
      </c>
      <c r="G733" s="5" t="s">
        <v>1039</v>
      </c>
      <c r="H733" s="6" t="s">
        <v>1051</v>
      </c>
      <c r="I733" s="6" t="s">
        <v>780</v>
      </c>
      <c r="J733">
        <f t="shared" si="433"/>
        <v>0</v>
      </c>
      <c r="K733">
        <f t="shared" si="434"/>
        <v>0</v>
      </c>
      <c r="L733">
        <f t="shared" si="435"/>
        <v>197306</v>
      </c>
      <c r="M733">
        <f t="shared" si="436"/>
        <v>1</v>
      </c>
      <c r="N733">
        <f t="shared" si="437"/>
        <v>0</v>
      </c>
      <c r="O733">
        <f t="shared" si="438"/>
        <v>0</v>
      </c>
      <c r="P733">
        <f t="shared" si="439"/>
        <v>0</v>
      </c>
      <c r="Q733">
        <f t="shared" si="440"/>
        <v>0</v>
      </c>
      <c r="R733">
        <f t="shared" si="441"/>
        <v>0</v>
      </c>
      <c r="S733">
        <f t="shared" si="442"/>
        <v>0</v>
      </c>
      <c r="T733">
        <f t="shared" si="443"/>
        <v>0</v>
      </c>
      <c r="U733">
        <f t="shared" si="444"/>
        <v>0</v>
      </c>
      <c r="V733">
        <f t="shared" si="445"/>
        <v>0</v>
      </c>
      <c r="W733">
        <f t="shared" si="446"/>
        <v>0</v>
      </c>
      <c r="X733">
        <f t="shared" si="447"/>
        <v>0</v>
      </c>
      <c r="Y733">
        <f t="shared" si="448"/>
        <v>0</v>
      </c>
      <c r="Z733">
        <f t="shared" si="449"/>
        <v>0</v>
      </c>
      <c r="AA733">
        <f t="shared" si="450"/>
        <v>0</v>
      </c>
      <c r="AB733">
        <f t="shared" si="451"/>
        <v>197306</v>
      </c>
      <c r="AC733">
        <f t="shared" si="452"/>
        <v>0</v>
      </c>
      <c r="AD733">
        <f t="shared" si="453"/>
        <v>0</v>
      </c>
      <c r="AE733">
        <f t="shared" si="454"/>
        <v>0</v>
      </c>
      <c r="AF733">
        <f t="shared" si="455"/>
        <v>0</v>
      </c>
      <c r="AG733">
        <f t="shared" si="456"/>
        <v>0</v>
      </c>
    </row>
    <row r="734" spans="2:33">
      <c r="B734" s="1" t="s">
        <v>754</v>
      </c>
      <c r="C734" s="3">
        <v>300000</v>
      </c>
      <c r="D734" s="3">
        <v>300000</v>
      </c>
      <c r="E734" s="1" t="s">
        <v>661</v>
      </c>
      <c r="F734" s="1">
        <v>3</v>
      </c>
      <c r="G734" s="4" t="s">
        <v>1030</v>
      </c>
      <c r="H734" s="4" t="s">
        <v>1031</v>
      </c>
      <c r="I734" s="4" t="s">
        <v>780</v>
      </c>
      <c r="J734">
        <f t="shared" si="433"/>
        <v>0</v>
      </c>
      <c r="K734">
        <f t="shared" si="434"/>
        <v>0</v>
      </c>
      <c r="L734">
        <f t="shared" si="435"/>
        <v>300000</v>
      </c>
      <c r="M734">
        <f t="shared" si="436"/>
        <v>1</v>
      </c>
      <c r="N734">
        <f t="shared" si="437"/>
        <v>0</v>
      </c>
      <c r="O734">
        <f t="shared" si="438"/>
        <v>0</v>
      </c>
      <c r="P734">
        <f t="shared" si="439"/>
        <v>0</v>
      </c>
      <c r="Q734">
        <f t="shared" si="440"/>
        <v>0</v>
      </c>
      <c r="R734">
        <f t="shared" si="441"/>
        <v>0</v>
      </c>
      <c r="S734">
        <f t="shared" si="442"/>
        <v>0</v>
      </c>
      <c r="T734">
        <f t="shared" si="443"/>
        <v>0</v>
      </c>
      <c r="U734">
        <f t="shared" si="444"/>
        <v>300000</v>
      </c>
      <c r="V734">
        <f t="shared" si="445"/>
        <v>0</v>
      </c>
      <c r="W734">
        <f t="shared" si="446"/>
        <v>0</v>
      </c>
      <c r="X734">
        <f t="shared" si="447"/>
        <v>0</v>
      </c>
      <c r="Y734">
        <f t="shared" si="448"/>
        <v>0</v>
      </c>
      <c r="Z734">
        <f t="shared" si="449"/>
        <v>0</v>
      </c>
      <c r="AA734">
        <f t="shared" si="450"/>
        <v>0</v>
      </c>
      <c r="AB734">
        <f t="shared" si="451"/>
        <v>0</v>
      </c>
      <c r="AC734">
        <f t="shared" si="452"/>
        <v>0</v>
      </c>
      <c r="AD734">
        <f t="shared" si="453"/>
        <v>0</v>
      </c>
      <c r="AE734">
        <f t="shared" si="454"/>
        <v>0</v>
      </c>
      <c r="AF734">
        <f t="shared" si="455"/>
        <v>0</v>
      </c>
      <c r="AG734">
        <f t="shared" si="456"/>
        <v>0</v>
      </c>
    </row>
    <row r="735" spans="2:33">
      <c r="B735" s="1" t="s">
        <v>673</v>
      </c>
      <c r="C735" s="3">
        <v>184000</v>
      </c>
      <c r="D735" s="3">
        <v>184000</v>
      </c>
      <c r="E735" s="1" t="s">
        <v>661</v>
      </c>
      <c r="F735" s="1">
        <v>3</v>
      </c>
      <c r="G735" s="6" t="s">
        <v>1043</v>
      </c>
      <c r="H735" s="6" t="s">
        <v>1048</v>
      </c>
      <c r="I735" s="6" t="s">
        <v>177</v>
      </c>
      <c r="J735">
        <f t="shared" si="433"/>
        <v>0</v>
      </c>
      <c r="K735">
        <f t="shared" si="434"/>
        <v>0</v>
      </c>
      <c r="L735">
        <f t="shared" si="435"/>
        <v>0</v>
      </c>
      <c r="M735">
        <f t="shared" si="436"/>
        <v>0</v>
      </c>
      <c r="N735">
        <f t="shared" si="437"/>
        <v>0</v>
      </c>
      <c r="O735">
        <f t="shared" si="438"/>
        <v>0</v>
      </c>
      <c r="P735">
        <f t="shared" si="439"/>
        <v>184000</v>
      </c>
      <c r="Q735">
        <f t="shared" si="440"/>
        <v>1</v>
      </c>
      <c r="R735">
        <f t="shared" si="441"/>
        <v>0</v>
      </c>
      <c r="S735">
        <f t="shared" si="442"/>
        <v>0</v>
      </c>
      <c r="T735">
        <f t="shared" si="443"/>
        <v>0</v>
      </c>
      <c r="U735">
        <f t="shared" si="444"/>
        <v>0</v>
      </c>
      <c r="V735">
        <f t="shared" si="445"/>
        <v>0</v>
      </c>
      <c r="W735">
        <f t="shared" si="446"/>
        <v>0</v>
      </c>
      <c r="X735">
        <f t="shared" si="447"/>
        <v>0</v>
      </c>
      <c r="Y735">
        <f t="shared" si="448"/>
        <v>0</v>
      </c>
      <c r="Z735">
        <f t="shared" si="449"/>
        <v>0</v>
      </c>
      <c r="AA735">
        <f t="shared" si="450"/>
        <v>0</v>
      </c>
      <c r="AB735">
        <f t="shared" si="451"/>
        <v>0</v>
      </c>
      <c r="AC735">
        <f t="shared" si="452"/>
        <v>0</v>
      </c>
      <c r="AD735">
        <f t="shared" si="453"/>
        <v>0</v>
      </c>
      <c r="AE735">
        <f t="shared" si="454"/>
        <v>0</v>
      </c>
      <c r="AF735">
        <f t="shared" si="455"/>
        <v>184000</v>
      </c>
      <c r="AG735">
        <f t="shared" si="456"/>
        <v>0</v>
      </c>
    </row>
    <row r="736" spans="2:33">
      <c r="B736" s="1" t="s">
        <v>755</v>
      </c>
      <c r="C736" s="3">
        <v>200000</v>
      </c>
      <c r="D736" s="3">
        <v>200000</v>
      </c>
      <c r="E736" s="1" t="s">
        <v>661</v>
      </c>
      <c r="F736" s="1">
        <v>3</v>
      </c>
      <c r="G736" s="6" t="s">
        <v>1038</v>
      </c>
      <c r="H736" s="6" t="s">
        <v>1045</v>
      </c>
      <c r="I736" s="6" t="s">
        <v>177</v>
      </c>
      <c r="J736">
        <f t="shared" si="433"/>
        <v>0</v>
      </c>
      <c r="K736">
        <f t="shared" si="434"/>
        <v>0</v>
      </c>
      <c r="L736">
        <f t="shared" si="435"/>
        <v>0</v>
      </c>
      <c r="M736">
        <f t="shared" si="436"/>
        <v>0</v>
      </c>
      <c r="N736">
        <f t="shared" si="437"/>
        <v>0</v>
      </c>
      <c r="O736">
        <f t="shared" si="438"/>
        <v>0</v>
      </c>
      <c r="P736">
        <f t="shared" si="439"/>
        <v>200000</v>
      </c>
      <c r="Q736">
        <f t="shared" si="440"/>
        <v>1</v>
      </c>
      <c r="R736">
        <f t="shared" si="441"/>
        <v>0</v>
      </c>
      <c r="S736">
        <f t="shared" si="442"/>
        <v>0</v>
      </c>
      <c r="T736">
        <f t="shared" si="443"/>
        <v>0</v>
      </c>
      <c r="U736">
        <f t="shared" si="444"/>
        <v>0</v>
      </c>
      <c r="V736">
        <f t="shared" si="445"/>
        <v>0</v>
      </c>
      <c r="W736">
        <f t="shared" si="446"/>
        <v>0</v>
      </c>
      <c r="X736">
        <f t="shared" si="447"/>
        <v>0</v>
      </c>
      <c r="Y736">
        <f t="shared" si="448"/>
        <v>0</v>
      </c>
      <c r="Z736">
        <f t="shared" si="449"/>
        <v>0</v>
      </c>
      <c r="AA736">
        <f t="shared" si="450"/>
        <v>200000</v>
      </c>
      <c r="AB736">
        <f t="shared" si="451"/>
        <v>0</v>
      </c>
      <c r="AC736">
        <f t="shared" si="452"/>
        <v>0</v>
      </c>
      <c r="AD736">
        <f t="shared" si="453"/>
        <v>0</v>
      </c>
      <c r="AE736">
        <f t="shared" si="454"/>
        <v>0</v>
      </c>
      <c r="AF736">
        <f t="shared" si="455"/>
        <v>0</v>
      </c>
      <c r="AG736">
        <f t="shared" si="456"/>
        <v>0</v>
      </c>
    </row>
    <row r="737" spans="2:33">
      <c r="B737" s="1" t="s">
        <v>756</v>
      </c>
      <c r="C737" s="3">
        <v>42500</v>
      </c>
      <c r="D737" s="3">
        <v>42500</v>
      </c>
      <c r="E737" s="1" t="s">
        <v>661</v>
      </c>
      <c r="F737" s="1">
        <v>3</v>
      </c>
      <c r="G737" s="6" t="s">
        <v>1040</v>
      </c>
      <c r="H737" s="6" t="s">
        <v>1046</v>
      </c>
      <c r="I737" s="6" t="s">
        <v>780</v>
      </c>
      <c r="J737">
        <f t="shared" si="433"/>
        <v>0</v>
      </c>
      <c r="K737">
        <f t="shared" si="434"/>
        <v>0</v>
      </c>
      <c r="L737">
        <f t="shared" si="435"/>
        <v>42500</v>
      </c>
      <c r="M737">
        <f t="shared" si="436"/>
        <v>1</v>
      </c>
      <c r="N737">
        <f t="shared" si="437"/>
        <v>0</v>
      </c>
      <c r="O737">
        <f t="shared" si="438"/>
        <v>0</v>
      </c>
      <c r="P737">
        <f t="shared" si="439"/>
        <v>0</v>
      </c>
      <c r="Q737">
        <f t="shared" si="440"/>
        <v>0</v>
      </c>
      <c r="R737">
        <f t="shared" si="441"/>
        <v>0</v>
      </c>
      <c r="S737">
        <f t="shared" si="442"/>
        <v>0</v>
      </c>
      <c r="T737">
        <f t="shared" si="443"/>
        <v>0</v>
      </c>
      <c r="U737">
        <f t="shared" si="444"/>
        <v>0</v>
      </c>
      <c r="V737">
        <f t="shared" si="445"/>
        <v>0</v>
      </c>
      <c r="W737">
        <f t="shared" si="446"/>
        <v>0</v>
      </c>
      <c r="X737">
        <f t="shared" si="447"/>
        <v>0</v>
      </c>
      <c r="Y737">
        <f t="shared" si="448"/>
        <v>0</v>
      </c>
      <c r="Z737">
        <f t="shared" si="449"/>
        <v>0</v>
      </c>
      <c r="AA737">
        <f t="shared" si="450"/>
        <v>0</v>
      </c>
      <c r="AB737">
        <f t="shared" si="451"/>
        <v>0</v>
      </c>
      <c r="AC737">
        <f t="shared" si="452"/>
        <v>42500</v>
      </c>
      <c r="AD737">
        <f t="shared" si="453"/>
        <v>0</v>
      </c>
      <c r="AE737">
        <f t="shared" si="454"/>
        <v>0</v>
      </c>
      <c r="AF737">
        <f t="shared" si="455"/>
        <v>0</v>
      </c>
      <c r="AG737">
        <f t="shared" si="456"/>
        <v>0</v>
      </c>
    </row>
    <row r="738" spans="2:33">
      <c r="B738" s="1" t="s">
        <v>757</v>
      </c>
      <c r="C738" s="3">
        <v>20000</v>
      </c>
      <c r="D738" s="3">
        <v>20000</v>
      </c>
      <c r="E738" s="1" t="s">
        <v>661</v>
      </c>
      <c r="F738" s="1">
        <v>3</v>
      </c>
      <c r="G738" s="5" t="s">
        <v>1039</v>
      </c>
      <c r="H738" s="6" t="s">
        <v>1051</v>
      </c>
      <c r="I738" s="6" t="s">
        <v>780</v>
      </c>
      <c r="J738">
        <f t="shared" si="433"/>
        <v>0</v>
      </c>
      <c r="K738">
        <f t="shared" si="434"/>
        <v>0</v>
      </c>
      <c r="L738">
        <f t="shared" si="435"/>
        <v>20000</v>
      </c>
      <c r="M738">
        <f t="shared" si="436"/>
        <v>1</v>
      </c>
      <c r="N738">
        <f t="shared" si="437"/>
        <v>0</v>
      </c>
      <c r="O738">
        <f t="shared" si="438"/>
        <v>0</v>
      </c>
      <c r="P738">
        <f t="shared" si="439"/>
        <v>0</v>
      </c>
      <c r="Q738">
        <f t="shared" si="440"/>
        <v>0</v>
      </c>
      <c r="R738">
        <f t="shared" si="441"/>
        <v>0</v>
      </c>
      <c r="S738">
        <f t="shared" si="442"/>
        <v>0</v>
      </c>
      <c r="T738">
        <f t="shared" si="443"/>
        <v>0</v>
      </c>
      <c r="U738">
        <f t="shared" si="444"/>
        <v>0</v>
      </c>
      <c r="V738">
        <f t="shared" si="445"/>
        <v>0</v>
      </c>
      <c r="W738">
        <f t="shared" si="446"/>
        <v>0</v>
      </c>
      <c r="X738">
        <f t="shared" si="447"/>
        <v>0</v>
      </c>
      <c r="Y738">
        <f t="shared" si="448"/>
        <v>0</v>
      </c>
      <c r="Z738">
        <f t="shared" si="449"/>
        <v>0</v>
      </c>
      <c r="AA738">
        <f t="shared" si="450"/>
        <v>0</v>
      </c>
      <c r="AB738">
        <f t="shared" si="451"/>
        <v>20000</v>
      </c>
      <c r="AC738">
        <f t="shared" si="452"/>
        <v>0</v>
      </c>
      <c r="AD738">
        <f t="shared" si="453"/>
        <v>0</v>
      </c>
      <c r="AE738">
        <f t="shared" si="454"/>
        <v>0</v>
      </c>
      <c r="AF738">
        <f t="shared" si="455"/>
        <v>0</v>
      </c>
      <c r="AG738">
        <f t="shared" si="456"/>
        <v>0</v>
      </c>
    </row>
    <row r="739" spans="2:33">
      <c r="B739" s="1" t="s">
        <v>758</v>
      </c>
      <c r="C739" s="3">
        <v>89359</v>
      </c>
      <c r="D739" s="3">
        <v>89359</v>
      </c>
      <c r="E739" s="1" t="s">
        <v>661</v>
      </c>
      <c r="F739" s="1">
        <v>3</v>
      </c>
      <c r="G739" s="6" t="s">
        <v>1040</v>
      </c>
      <c r="H739" s="6" t="s">
        <v>1046</v>
      </c>
      <c r="I739" s="6" t="s">
        <v>780</v>
      </c>
      <c r="J739">
        <f t="shared" si="433"/>
        <v>0</v>
      </c>
      <c r="K739">
        <f t="shared" si="434"/>
        <v>0</v>
      </c>
      <c r="L739">
        <f t="shared" si="435"/>
        <v>89359</v>
      </c>
      <c r="M739">
        <f t="shared" si="436"/>
        <v>1</v>
      </c>
      <c r="N739">
        <f t="shared" si="437"/>
        <v>0</v>
      </c>
      <c r="O739">
        <f t="shared" si="438"/>
        <v>0</v>
      </c>
      <c r="P739">
        <f t="shared" si="439"/>
        <v>0</v>
      </c>
      <c r="Q739">
        <f t="shared" si="440"/>
        <v>0</v>
      </c>
      <c r="R739">
        <f t="shared" si="441"/>
        <v>0</v>
      </c>
      <c r="S739">
        <f t="shared" si="442"/>
        <v>0</v>
      </c>
      <c r="T739">
        <f t="shared" si="443"/>
        <v>0</v>
      </c>
      <c r="U739">
        <f t="shared" si="444"/>
        <v>0</v>
      </c>
      <c r="V739">
        <f t="shared" si="445"/>
        <v>0</v>
      </c>
      <c r="W739">
        <f t="shared" si="446"/>
        <v>0</v>
      </c>
      <c r="X739">
        <f t="shared" si="447"/>
        <v>0</v>
      </c>
      <c r="Y739">
        <f t="shared" si="448"/>
        <v>0</v>
      </c>
      <c r="Z739">
        <f t="shared" si="449"/>
        <v>0</v>
      </c>
      <c r="AA739">
        <f t="shared" si="450"/>
        <v>0</v>
      </c>
      <c r="AB739">
        <f t="shared" si="451"/>
        <v>0</v>
      </c>
      <c r="AC739">
        <f t="shared" si="452"/>
        <v>89359</v>
      </c>
      <c r="AD739">
        <f t="shared" si="453"/>
        <v>0</v>
      </c>
      <c r="AE739">
        <f t="shared" si="454"/>
        <v>0</v>
      </c>
      <c r="AF739">
        <f t="shared" si="455"/>
        <v>0</v>
      </c>
      <c r="AG739">
        <f t="shared" si="456"/>
        <v>0</v>
      </c>
    </row>
    <row r="740" spans="2:33">
      <c r="B740" s="1" t="s">
        <v>759</v>
      </c>
      <c r="C740" s="3">
        <v>259602</v>
      </c>
      <c r="D740" s="3">
        <v>259602</v>
      </c>
      <c r="E740" s="1" t="s">
        <v>661</v>
      </c>
      <c r="F740" s="1">
        <v>3</v>
      </c>
      <c r="G740" s="5" t="s">
        <v>1039</v>
      </c>
      <c r="H740" s="6" t="s">
        <v>1051</v>
      </c>
      <c r="I740" s="6" t="s">
        <v>780</v>
      </c>
      <c r="J740">
        <f t="shared" si="433"/>
        <v>0</v>
      </c>
      <c r="K740">
        <f t="shared" si="434"/>
        <v>0</v>
      </c>
      <c r="L740">
        <f t="shared" si="435"/>
        <v>259602</v>
      </c>
      <c r="M740">
        <f t="shared" si="436"/>
        <v>1</v>
      </c>
      <c r="N740">
        <f t="shared" si="437"/>
        <v>0</v>
      </c>
      <c r="O740">
        <f t="shared" si="438"/>
        <v>0</v>
      </c>
      <c r="P740">
        <f t="shared" si="439"/>
        <v>0</v>
      </c>
      <c r="Q740">
        <f t="shared" si="440"/>
        <v>0</v>
      </c>
      <c r="R740">
        <f t="shared" si="441"/>
        <v>0</v>
      </c>
      <c r="S740">
        <f t="shared" si="442"/>
        <v>0</v>
      </c>
      <c r="T740">
        <f t="shared" si="443"/>
        <v>0</v>
      </c>
      <c r="U740">
        <f t="shared" si="444"/>
        <v>0</v>
      </c>
      <c r="V740">
        <f t="shared" si="445"/>
        <v>0</v>
      </c>
      <c r="W740">
        <f t="shared" si="446"/>
        <v>0</v>
      </c>
      <c r="X740">
        <f t="shared" si="447"/>
        <v>0</v>
      </c>
      <c r="Y740">
        <f t="shared" si="448"/>
        <v>0</v>
      </c>
      <c r="Z740">
        <f t="shared" si="449"/>
        <v>0</v>
      </c>
      <c r="AA740">
        <f t="shared" si="450"/>
        <v>0</v>
      </c>
      <c r="AB740">
        <f t="shared" si="451"/>
        <v>259602</v>
      </c>
      <c r="AC740">
        <f t="shared" si="452"/>
        <v>0</v>
      </c>
      <c r="AD740">
        <f t="shared" si="453"/>
        <v>0</v>
      </c>
      <c r="AE740">
        <f t="shared" si="454"/>
        <v>0</v>
      </c>
      <c r="AF740">
        <f t="shared" si="455"/>
        <v>0</v>
      </c>
      <c r="AG740">
        <f t="shared" si="456"/>
        <v>0</v>
      </c>
    </row>
    <row r="741" spans="2:33">
      <c r="B741" s="1" t="s">
        <v>760</v>
      </c>
      <c r="C741" s="3">
        <v>248048</v>
      </c>
      <c r="D741" s="3">
        <v>248048</v>
      </c>
      <c r="E741" s="1" t="s">
        <v>661</v>
      </c>
      <c r="F741" s="1">
        <v>3</v>
      </c>
      <c r="G741" s="6" t="s">
        <v>1041</v>
      </c>
      <c r="H741" s="6" t="s">
        <v>1050</v>
      </c>
      <c r="I741" s="6" t="s">
        <v>780</v>
      </c>
      <c r="J741">
        <f t="shared" si="433"/>
        <v>0</v>
      </c>
      <c r="K741">
        <f t="shared" si="434"/>
        <v>0</v>
      </c>
      <c r="L741">
        <f t="shared" si="435"/>
        <v>248048</v>
      </c>
      <c r="M741">
        <f t="shared" si="436"/>
        <v>1</v>
      </c>
      <c r="N741">
        <f t="shared" si="437"/>
        <v>0</v>
      </c>
      <c r="O741">
        <f t="shared" si="438"/>
        <v>0</v>
      </c>
      <c r="P741">
        <f t="shared" si="439"/>
        <v>0</v>
      </c>
      <c r="Q741">
        <f t="shared" si="440"/>
        <v>0</v>
      </c>
      <c r="R741">
        <f t="shared" si="441"/>
        <v>0</v>
      </c>
      <c r="S741">
        <f t="shared" si="442"/>
        <v>0</v>
      </c>
      <c r="T741">
        <f t="shared" si="443"/>
        <v>0</v>
      </c>
      <c r="U741">
        <f t="shared" si="444"/>
        <v>0</v>
      </c>
      <c r="V741">
        <f t="shared" si="445"/>
        <v>0</v>
      </c>
      <c r="W741">
        <f t="shared" si="446"/>
        <v>0</v>
      </c>
      <c r="X741">
        <f t="shared" si="447"/>
        <v>0</v>
      </c>
      <c r="Y741">
        <f t="shared" si="448"/>
        <v>0</v>
      </c>
      <c r="Z741">
        <f t="shared" si="449"/>
        <v>0</v>
      </c>
      <c r="AA741">
        <f t="shared" si="450"/>
        <v>0</v>
      </c>
      <c r="AB741">
        <f t="shared" si="451"/>
        <v>0</v>
      </c>
      <c r="AC741">
        <f t="shared" si="452"/>
        <v>0</v>
      </c>
      <c r="AD741">
        <f t="shared" si="453"/>
        <v>248048</v>
      </c>
      <c r="AE741">
        <f t="shared" si="454"/>
        <v>0</v>
      </c>
      <c r="AF741">
        <f t="shared" si="455"/>
        <v>0</v>
      </c>
      <c r="AG741">
        <f t="shared" si="456"/>
        <v>0</v>
      </c>
    </row>
    <row r="742" spans="2:33">
      <c r="B742" s="1" t="s">
        <v>761</v>
      </c>
      <c r="C742" s="3">
        <v>45850</v>
      </c>
      <c r="D742" s="3">
        <v>45850</v>
      </c>
      <c r="E742" s="1" t="s">
        <v>661</v>
      </c>
      <c r="F742" s="1">
        <v>3</v>
      </c>
      <c r="G742" s="5" t="s">
        <v>1039</v>
      </c>
      <c r="H742" s="6" t="s">
        <v>1051</v>
      </c>
      <c r="I742" s="6" t="s">
        <v>780</v>
      </c>
      <c r="J742">
        <f t="shared" si="433"/>
        <v>0</v>
      </c>
      <c r="K742">
        <f t="shared" si="434"/>
        <v>0</v>
      </c>
      <c r="L742">
        <f t="shared" si="435"/>
        <v>45850</v>
      </c>
      <c r="M742">
        <f t="shared" si="436"/>
        <v>1</v>
      </c>
      <c r="N742">
        <f t="shared" si="437"/>
        <v>0</v>
      </c>
      <c r="O742">
        <f t="shared" si="438"/>
        <v>0</v>
      </c>
      <c r="P742">
        <f t="shared" si="439"/>
        <v>0</v>
      </c>
      <c r="Q742">
        <f t="shared" si="440"/>
        <v>0</v>
      </c>
      <c r="R742">
        <f t="shared" si="441"/>
        <v>0</v>
      </c>
      <c r="S742">
        <f t="shared" si="442"/>
        <v>0</v>
      </c>
      <c r="T742">
        <f t="shared" si="443"/>
        <v>0</v>
      </c>
      <c r="U742">
        <f t="shared" si="444"/>
        <v>0</v>
      </c>
      <c r="V742">
        <f t="shared" si="445"/>
        <v>0</v>
      </c>
      <c r="W742">
        <f t="shared" si="446"/>
        <v>0</v>
      </c>
      <c r="X742">
        <f t="shared" si="447"/>
        <v>0</v>
      </c>
      <c r="Y742">
        <f t="shared" si="448"/>
        <v>0</v>
      </c>
      <c r="Z742">
        <f t="shared" si="449"/>
        <v>0</v>
      </c>
      <c r="AA742">
        <f t="shared" si="450"/>
        <v>0</v>
      </c>
      <c r="AB742">
        <f t="shared" si="451"/>
        <v>45850</v>
      </c>
      <c r="AC742">
        <f t="shared" si="452"/>
        <v>0</v>
      </c>
      <c r="AD742">
        <f t="shared" si="453"/>
        <v>0</v>
      </c>
      <c r="AE742">
        <f t="shared" si="454"/>
        <v>0</v>
      </c>
      <c r="AF742">
        <f t="shared" si="455"/>
        <v>0</v>
      </c>
      <c r="AG742">
        <f t="shared" si="456"/>
        <v>0</v>
      </c>
    </row>
    <row r="743" spans="2:33">
      <c r="B743" s="1" t="s">
        <v>762</v>
      </c>
      <c r="C743" s="3">
        <v>4125</v>
      </c>
      <c r="D743" s="3">
        <v>4125</v>
      </c>
      <c r="E743" s="1" t="s">
        <v>661</v>
      </c>
      <c r="F743" s="1">
        <v>3</v>
      </c>
      <c r="G743" s="6" t="s">
        <v>1032</v>
      </c>
      <c r="H743" s="6" t="s">
        <v>1033</v>
      </c>
      <c r="I743" s="6" t="s">
        <v>780</v>
      </c>
      <c r="J743">
        <f t="shared" si="433"/>
        <v>0</v>
      </c>
      <c r="K743">
        <f t="shared" si="434"/>
        <v>0</v>
      </c>
      <c r="L743">
        <f t="shared" si="435"/>
        <v>4125</v>
      </c>
      <c r="M743">
        <f t="shared" si="436"/>
        <v>1</v>
      </c>
      <c r="N743">
        <f t="shared" si="437"/>
        <v>0</v>
      </c>
      <c r="O743">
        <f t="shared" si="438"/>
        <v>0</v>
      </c>
      <c r="P743">
        <f t="shared" si="439"/>
        <v>0</v>
      </c>
      <c r="Q743">
        <f t="shared" si="440"/>
        <v>0</v>
      </c>
      <c r="R743">
        <f t="shared" si="441"/>
        <v>0</v>
      </c>
      <c r="S743">
        <f t="shared" si="442"/>
        <v>0</v>
      </c>
      <c r="T743">
        <f t="shared" si="443"/>
        <v>0</v>
      </c>
      <c r="U743">
        <f t="shared" si="444"/>
        <v>0</v>
      </c>
      <c r="V743">
        <f t="shared" si="445"/>
        <v>4125</v>
      </c>
      <c r="W743">
        <f t="shared" si="446"/>
        <v>0</v>
      </c>
      <c r="X743">
        <f t="shared" si="447"/>
        <v>0</v>
      </c>
      <c r="Y743">
        <f t="shared" si="448"/>
        <v>0</v>
      </c>
      <c r="Z743">
        <f t="shared" si="449"/>
        <v>0</v>
      </c>
      <c r="AA743">
        <f t="shared" si="450"/>
        <v>0</v>
      </c>
      <c r="AB743">
        <f t="shared" si="451"/>
        <v>0</v>
      </c>
      <c r="AC743">
        <f t="shared" si="452"/>
        <v>0</v>
      </c>
      <c r="AD743">
        <f t="shared" si="453"/>
        <v>0</v>
      </c>
      <c r="AE743">
        <f t="shared" si="454"/>
        <v>0</v>
      </c>
      <c r="AF743">
        <f t="shared" si="455"/>
        <v>0</v>
      </c>
      <c r="AG743">
        <f t="shared" si="456"/>
        <v>0</v>
      </c>
    </row>
    <row r="744" spans="2:33">
      <c r="B744" s="1" t="s">
        <v>763</v>
      </c>
      <c r="C744" s="3">
        <v>200000</v>
      </c>
      <c r="D744" s="3">
        <v>200000</v>
      </c>
      <c r="E744" s="1" t="s">
        <v>661</v>
      </c>
      <c r="F744" s="1">
        <v>3</v>
      </c>
      <c r="G744" s="4" t="s">
        <v>1028</v>
      </c>
      <c r="H744" s="4" t="s">
        <v>1029</v>
      </c>
      <c r="I744" s="4" t="s">
        <v>780</v>
      </c>
      <c r="J744">
        <f t="shared" si="433"/>
        <v>0</v>
      </c>
      <c r="K744">
        <f t="shared" si="434"/>
        <v>0</v>
      </c>
      <c r="L744">
        <f t="shared" si="435"/>
        <v>200000</v>
      </c>
      <c r="M744">
        <f t="shared" si="436"/>
        <v>1</v>
      </c>
      <c r="N744">
        <f t="shared" si="437"/>
        <v>0</v>
      </c>
      <c r="O744">
        <f t="shared" si="438"/>
        <v>0</v>
      </c>
      <c r="P744">
        <f t="shared" si="439"/>
        <v>0</v>
      </c>
      <c r="Q744">
        <f t="shared" si="440"/>
        <v>0</v>
      </c>
      <c r="R744">
        <f t="shared" si="441"/>
        <v>0</v>
      </c>
      <c r="S744">
        <f t="shared" si="442"/>
        <v>0</v>
      </c>
      <c r="T744">
        <f t="shared" si="443"/>
        <v>200000</v>
      </c>
      <c r="U744">
        <f t="shared" si="444"/>
        <v>0</v>
      </c>
      <c r="V744">
        <f t="shared" si="445"/>
        <v>0</v>
      </c>
      <c r="W744">
        <f t="shared" si="446"/>
        <v>0</v>
      </c>
      <c r="X744">
        <f t="shared" si="447"/>
        <v>0</v>
      </c>
      <c r="Y744">
        <f t="shared" si="448"/>
        <v>0</v>
      </c>
      <c r="Z744">
        <f t="shared" si="449"/>
        <v>0</v>
      </c>
      <c r="AA744">
        <f t="shared" si="450"/>
        <v>0</v>
      </c>
      <c r="AB744">
        <f t="shared" si="451"/>
        <v>0</v>
      </c>
      <c r="AC744">
        <f t="shared" si="452"/>
        <v>0</v>
      </c>
      <c r="AD744">
        <f t="shared" si="453"/>
        <v>0</v>
      </c>
      <c r="AE744">
        <f t="shared" si="454"/>
        <v>0</v>
      </c>
      <c r="AF744">
        <f t="shared" si="455"/>
        <v>0</v>
      </c>
      <c r="AG744">
        <f t="shared" si="456"/>
        <v>0</v>
      </c>
    </row>
    <row r="745" spans="2:33">
      <c r="B745" s="1" t="s">
        <v>692</v>
      </c>
      <c r="C745" s="3">
        <v>45000</v>
      </c>
      <c r="D745" s="3">
        <v>45000</v>
      </c>
      <c r="E745" s="1" t="s">
        <v>661</v>
      </c>
      <c r="F745" s="1">
        <v>3</v>
      </c>
      <c r="G745" s="6" t="s">
        <v>1043</v>
      </c>
      <c r="H745" s="6" t="s">
        <v>1048</v>
      </c>
      <c r="I745" s="6" t="s">
        <v>177</v>
      </c>
      <c r="J745">
        <f t="shared" si="433"/>
        <v>0</v>
      </c>
      <c r="K745">
        <f t="shared" si="434"/>
        <v>0</v>
      </c>
      <c r="L745">
        <f t="shared" si="435"/>
        <v>0</v>
      </c>
      <c r="M745">
        <f t="shared" si="436"/>
        <v>0</v>
      </c>
      <c r="N745">
        <f t="shared" si="437"/>
        <v>0</v>
      </c>
      <c r="O745">
        <f t="shared" si="438"/>
        <v>0</v>
      </c>
      <c r="P745">
        <f t="shared" si="439"/>
        <v>45000</v>
      </c>
      <c r="Q745">
        <f t="shared" si="440"/>
        <v>1</v>
      </c>
      <c r="R745">
        <f t="shared" si="441"/>
        <v>0</v>
      </c>
      <c r="S745">
        <f t="shared" si="442"/>
        <v>0</v>
      </c>
      <c r="T745">
        <f t="shared" si="443"/>
        <v>0</v>
      </c>
      <c r="U745">
        <f t="shared" si="444"/>
        <v>0</v>
      </c>
      <c r="V745">
        <f t="shared" si="445"/>
        <v>0</v>
      </c>
      <c r="W745">
        <f t="shared" si="446"/>
        <v>0</v>
      </c>
      <c r="X745">
        <f t="shared" si="447"/>
        <v>0</v>
      </c>
      <c r="Y745">
        <f t="shared" si="448"/>
        <v>0</v>
      </c>
      <c r="Z745">
        <f t="shared" si="449"/>
        <v>0</v>
      </c>
      <c r="AA745">
        <f t="shared" si="450"/>
        <v>0</v>
      </c>
      <c r="AB745">
        <f t="shared" si="451"/>
        <v>0</v>
      </c>
      <c r="AC745">
        <f t="shared" si="452"/>
        <v>0</v>
      </c>
      <c r="AD745">
        <f t="shared" si="453"/>
        <v>0</v>
      </c>
      <c r="AE745">
        <f t="shared" si="454"/>
        <v>0</v>
      </c>
      <c r="AF745">
        <f t="shared" si="455"/>
        <v>45000</v>
      </c>
      <c r="AG745">
        <f t="shared" si="456"/>
        <v>0</v>
      </c>
    </row>
    <row r="746" spans="2:33">
      <c r="B746" s="1" t="s">
        <v>764</v>
      </c>
      <c r="C746" s="3">
        <v>50000</v>
      </c>
      <c r="D746" s="3">
        <v>50000</v>
      </c>
      <c r="E746" s="1" t="s">
        <v>661</v>
      </c>
      <c r="F746" s="1">
        <v>3</v>
      </c>
      <c r="G746" s="4" t="s">
        <v>1026</v>
      </c>
      <c r="H746" s="4" t="s">
        <v>1027</v>
      </c>
      <c r="I746" s="4" t="s">
        <v>780</v>
      </c>
      <c r="J746">
        <f t="shared" si="433"/>
        <v>0</v>
      </c>
      <c r="K746">
        <f t="shared" si="434"/>
        <v>0</v>
      </c>
      <c r="L746">
        <f t="shared" si="435"/>
        <v>50000</v>
      </c>
      <c r="M746">
        <f t="shared" si="436"/>
        <v>1</v>
      </c>
      <c r="N746">
        <f t="shared" si="437"/>
        <v>0</v>
      </c>
      <c r="O746">
        <f t="shared" si="438"/>
        <v>0</v>
      </c>
      <c r="P746">
        <f t="shared" si="439"/>
        <v>0</v>
      </c>
      <c r="Q746">
        <f t="shared" si="440"/>
        <v>0</v>
      </c>
      <c r="R746">
        <f t="shared" si="441"/>
        <v>0</v>
      </c>
      <c r="S746">
        <f t="shared" si="442"/>
        <v>50000</v>
      </c>
      <c r="T746">
        <f t="shared" si="443"/>
        <v>0</v>
      </c>
      <c r="U746">
        <f t="shared" si="444"/>
        <v>0</v>
      </c>
      <c r="V746">
        <f t="shared" si="445"/>
        <v>0</v>
      </c>
      <c r="W746">
        <f t="shared" si="446"/>
        <v>0</v>
      </c>
      <c r="X746">
        <f t="shared" si="447"/>
        <v>0</v>
      </c>
      <c r="Y746">
        <f t="shared" si="448"/>
        <v>0</v>
      </c>
      <c r="Z746">
        <f t="shared" si="449"/>
        <v>0</v>
      </c>
      <c r="AA746">
        <f t="shared" si="450"/>
        <v>0</v>
      </c>
      <c r="AB746">
        <f t="shared" si="451"/>
        <v>0</v>
      </c>
      <c r="AC746">
        <f t="shared" si="452"/>
        <v>0</v>
      </c>
      <c r="AD746">
        <f t="shared" si="453"/>
        <v>0</v>
      </c>
      <c r="AE746">
        <f t="shared" si="454"/>
        <v>0</v>
      </c>
      <c r="AF746">
        <f t="shared" si="455"/>
        <v>0</v>
      </c>
      <c r="AG746">
        <f t="shared" si="456"/>
        <v>0</v>
      </c>
    </row>
    <row r="747" spans="2:33">
      <c r="B747" s="1" t="s">
        <v>765</v>
      </c>
      <c r="C747" s="3">
        <v>296865</v>
      </c>
      <c r="D747" s="3">
        <v>296865</v>
      </c>
      <c r="E747" s="1" t="s">
        <v>661</v>
      </c>
      <c r="F747" s="1">
        <v>3</v>
      </c>
      <c r="G747" s="5" t="s">
        <v>1042</v>
      </c>
      <c r="H747" s="6" t="s">
        <v>1053</v>
      </c>
      <c r="I747" s="6" t="s">
        <v>780</v>
      </c>
      <c r="J747">
        <f t="shared" si="433"/>
        <v>0</v>
      </c>
      <c r="K747">
        <f t="shared" si="434"/>
        <v>0</v>
      </c>
      <c r="L747">
        <f t="shared" si="435"/>
        <v>296865</v>
      </c>
      <c r="M747">
        <f t="shared" si="436"/>
        <v>1</v>
      </c>
      <c r="N747">
        <f t="shared" si="437"/>
        <v>0</v>
      </c>
      <c r="O747">
        <f t="shared" si="438"/>
        <v>0</v>
      </c>
      <c r="P747">
        <f t="shared" si="439"/>
        <v>0</v>
      </c>
      <c r="Q747">
        <f t="shared" si="440"/>
        <v>0</v>
      </c>
      <c r="R747">
        <f t="shared" si="441"/>
        <v>0</v>
      </c>
      <c r="S747">
        <f t="shared" si="442"/>
        <v>0</v>
      </c>
      <c r="T747">
        <f t="shared" si="443"/>
        <v>0</v>
      </c>
      <c r="U747">
        <f t="shared" si="444"/>
        <v>0</v>
      </c>
      <c r="V747">
        <f t="shared" si="445"/>
        <v>0</v>
      </c>
      <c r="W747">
        <f t="shared" si="446"/>
        <v>0</v>
      </c>
      <c r="X747">
        <f t="shared" si="447"/>
        <v>0</v>
      </c>
      <c r="Y747">
        <f t="shared" si="448"/>
        <v>0</v>
      </c>
      <c r="Z747">
        <f t="shared" si="449"/>
        <v>0</v>
      </c>
      <c r="AA747">
        <f t="shared" si="450"/>
        <v>0</v>
      </c>
      <c r="AB747">
        <f t="shared" si="451"/>
        <v>0</v>
      </c>
      <c r="AC747">
        <f t="shared" si="452"/>
        <v>0</v>
      </c>
      <c r="AD747">
        <f t="shared" si="453"/>
        <v>0</v>
      </c>
      <c r="AE747">
        <f t="shared" si="454"/>
        <v>296865</v>
      </c>
      <c r="AF747">
        <f t="shared" si="455"/>
        <v>0</v>
      </c>
      <c r="AG747">
        <f t="shared" si="456"/>
        <v>0</v>
      </c>
    </row>
    <row r="748" spans="2:33" ht="30">
      <c r="B748" s="1" t="s">
        <v>766</v>
      </c>
      <c r="C748" s="3">
        <v>199950</v>
      </c>
      <c r="D748" s="3">
        <v>199950</v>
      </c>
      <c r="E748" s="1" t="s">
        <v>661</v>
      </c>
      <c r="F748" s="1">
        <v>3</v>
      </c>
      <c r="G748" s="6" t="s">
        <v>1034</v>
      </c>
      <c r="H748" s="6" t="s">
        <v>1049</v>
      </c>
      <c r="I748" s="6" t="s">
        <v>177</v>
      </c>
      <c r="J748">
        <f t="shared" si="433"/>
        <v>0</v>
      </c>
      <c r="K748">
        <f t="shared" si="434"/>
        <v>0</v>
      </c>
      <c r="L748">
        <f t="shared" si="435"/>
        <v>0</v>
      </c>
      <c r="M748">
        <f t="shared" si="436"/>
        <v>0</v>
      </c>
      <c r="N748">
        <f t="shared" si="437"/>
        <v>0</v>
      </c>
      <c r="O748">
        <f t="shared" si="438"/>
        <v>0</v>
      </c>
      <c r="P748">
        <f t="shared" si="439"/>
        <v>199950</v>
      </c>
      <c r="Q748">
        <f t="shared" si="440"/>
        <v>1</v>
      </c>
      <c r="R748">
        <f t="shared" si="441"/>
        <v>0</v>
      </c>
      <c r="S748">
        <f t="shared" si="442"/>
        <v>0</v>
      </c>
      <c r="T748">
        <f t="shared" si="443"/>
        <v>0</v>
      </c>
      <c r="U748">
        <f t="shared" si="444"/>
        <v>0</v>
      </c>
      <c r="V748">
        <f t="shared" si="445"/>
        <v>0</v>
      </c>
      <c r="W748">
        <f t="shared" si="446"/>
        <v>199950</v>
      </c>
      <c r="X748">
        <f t="shared" si="447"/>
        <v>0</v>
      </c>
      <c r="Y748">
        <f t="shared" si="448"/>
        <v>0</v>
      </c>
      <c r="Z748">
        <f t="shared" si="449"/>
        <v>0</v>
      </c>
      <c r="AA748">
        <f t="shared" si="450"/>
        <v>0</v>
      </c>
      <c r="AB748">
        <f t="shared" si="451"/>
        <v>0</v>
      </c>
      <c r="AC748">
        <f t="shared" si="452"/>
        <v>0</v>
      </c>
      <c r="AD748">
        <f t="shared" si="453"/>
        <v>0</v>
      </c>
      <c r="AE748">
        <f t="shared" si="454"/>
        <v>0</v>
      </c>
      <c r="AF748">
        <f t="shared" si="455"/>
        <v>0</v>
      </c>
      <c r="AG748">
        <f t="shared" si="456"/>
        <v>0</v>
      </c>
    </row>
    <row r="749" spans="2:33">
      <c r="B749" s="1" t="s">
        <v>767</v>
      </c>
      <c r="C749" s="3">
        <v>300000</v>
      </c>
      <c r="D749" s="3">
        <v>300000</v>
      </c>
      <c r="E749" s="1" t="s">
        <v>661</v>
      </c>
      <c r="F749" s="1">
        <v>3</v>
      </c>
      <c r="G749" t="s">
        <v>1024</v>
      </c>
      <c r="H749" t="s">
        <v>1025</v>
      </c>
      <c r="I749" t="s">
        <v>780</v>
      </c>
      <c r="J749">
        <f t="shared" si="433"/>
        <v>0</v>
      </c>
      <c r="K749">
        <f t="shared" si="434"/>
        <v>0</v>
      </c>
      <c r="L749">
        <f t="shared" si="435"/>
        <v>300000</v>
      </c>
      <c r="M749">
        <f t="shared" si="436"/>
        <v>1</v>
      </c>
      <c r="N749">
        <f t="shared" si="437"/>
        <v>0</v>
      </c>
      <c r="O749">
        <f t="shared" si="438"/>
        <v>0</v>
      </c>
      <c r="P749">
        <f t="shared" si="439"/>
        <v>0</v>
      </c>
      <c r="Q749">
        <f t="shared" si="440"/>
        <v>0</v>
      </c>
      <c r="R749">
        <f t="shared" si="441"/>
        <v>300000</v>
      </c>
      <c r="S749">
        <f t="shared" si="442"/>
        <v>0</v>
      </c>
      <c r="T749">
        <f t="shared" si="443"/>
        <v>0</v>
      </c>
      <c r="U749">
        <f t="shared" si="444"/>
        <v>0</v>
      </c>
      <c r="V749">
        <f t="shared" si="445"/>
        <v>0</v>
      </c>
      <c r="W749">
        <f t="shared" si="446"/>
        <v>0</v>
      </c>
      <c r="X749">
        <f t="shared" si="447"/>
        <v>0</v>
      </c>
      <c r="Y749">
        <f t="shared" si="448"/>
        <v>0</v>
      </c>
      <c r="Z749">
        <f t="shared" si="449"/>
        <v>0</v>
      </c>
      <c r="AA749">
        <f t="shared" si="450"/>
        <v>0</v>
      </c>
      <c r="AB749">
        <f t="shared" si="451"/>
        <v>0</v>
      </c>
      <c r="AC749">
        <f t="shared" si="452"/>
        <v>0</v>
      </c>
      <c r="AD749">
        <f t="shared" si="453"/>
        <v>0</v>
      </c>
      <c r="AE749">
        <f t="shared" si="454"/>
        <v>0</v>
      </c>
      <c r="AF749">
        <f t="shared" si="455"/>
        <v>0</v>
      </c>
      <c r="AG749">
        <f t="shared" si="456"/>
        <v>0</v>
      </c>
    </row>
    <row r="750" spans="2:33">
      <c r="B750" s="1" t="s">
        <v>768</v>
      </c>
      <c r="C750" s="3">
        <v>76000</v>
      </c>
      <c r="D750" s="3">
        <v>76000</v>
      </c>
      <c r="E750" s="1" t="s">
        <v>661</v>
      </c>
      <c r="F750" s="1">
        <v>3</v>
      </c>
      <c r="G750" s="4" t="s">
        <v>1026</v>
      </c>
      <c r="H750" s="4" t="s">
        <v>1027</v>
      </c>
      <c r="I750" s="4" t="s">
        <v>780</v>
      </c>
      <c r="J750">
        <f t="shared" si="433"/>
        <v>0</v>
      </c>
      <c r="K750">
        <f t="shared" si="434"/>
        <v>0</v>
      </c>
      <c r="L750">
        <f t="shared" si="435"/>
        <v>76000</v>
      </c>
      <c r="M750">
        <f t="shared" si="436"/>
        <v>1</v>
      </c>
      <c r="N750">
        <f t="shared" si="437"/>
        <v>0</v>
      </c>
      <c r="O750">
        <f t="shared" si="438"/>
        <v>0</v>
      </c>
      <c r="P750">
        <f t="shared" si="439"/>
        <v>0</v>
      </c>
      <c r="Q750">
        <f t="shared" si="440"/>
        <v>0</v>
      </c>
      <c r="R750">
        <f t="shared" si="441"/>
        <v>0</v>
      </c>
      <c r="S750">
        <f t="shared" si="442"/>
        <v>76000</v>
      </c>
      <c r="T750">
        <f t="shared" si="443"/>
        <v>0</v>
      </c>
      <c r="U750">
        <f t="shared" si="444"/>
        <v>0</v>
      </c>
      <c r="V750">
        <f t="shared" si="445"/>
        <v>0</v>
      </c>
      <c r="W750">
        <f t="shared" si="446"/>
        <v>0</v>
      </c>
      <c r="X750">
        <f t="shared" si="447"/>
        <v>0</v>
      </c>
      <c r="Y750">
        <f t="shared" si="448"/>
        <v>0</v>
      </c>
      <c r="Z750">
        <f t="shared" si="449"/>
        <v>0</v>
      </c>
      <c r="AA750">
        <f t="shared" si="450"/>
        <v>0</v>
      </c>
      <c r="AB750">
        <f t="shared" si="451"/>
        <v>0</v>
      </c>
      <c r="AC750">
        <f t="shared" si="452"/>
        <v>0</v>
      </c>
      <c r="AD750">
        <f t="shared" si="453"/>
        <v>0</v>
      </c>
      <c r="AE750">
        <f t="shared" si="454"/>
        <v>0</v>
      </c>
      <c r="AF750">
        <f t="shared" si="455"/>
        <v>0</v>
      </c>
      <c r="AG750">
        <f t="shared" si="456"/>
        <v>0</v>
      </c>
    </row>
    <row r="751" spans="2:33">
      <c r="B751" s="1" t="s">
        <v>769</v>
      </c>
      <c r="C751" s="3">
        <v>287823</v>
      </c>
      <c r="D751" s="3">
        <v>287823</v>
      </c>
      <c r="E751" s="1" t="s">
        <v>661</v>
      </c>
      <c r="F751" s="1">
        <v>3</v>
      </c>
      <c r="G751" s="6" t="s">
        <v>1041</v>
      </c>
      <c r="H751" s="6" t="s">
        <v>1050</v>
      </c>
      <c r="I751" s="6" t="s">
        <v>780</v>
      </c>
      <c r="J751">
        <f t="shared" si="433"/>
        <v>0</v>
      </c>
      <c r="K751">
        <f t="shared" si="434"/>
        <v>0</v>
      </c>
      <c r="L751">
        <f t="shared" si="435"/>
        <v>287823</v>
      </c>
      <c r="M751">
        <f t="shared" si="436"/>
        <v>1</v>
      </c>
      <c r="N751">
        <f t="shared" si="437"/>
        <v>0</v>
      </c>
      <c r="O751">
        <f t="shared" si="438"/>
        <v>0</v>
      </c>
      <c r="P751">
        <f t="shared" si="439"/>
        <v>0</v>
      </c>
      <c r="Q751">
        <f t="shared" si="440"/>
        <v>0</v>
      </c>
      <c r="R751">
        <f t="shared" si="441"/>
        <v>0</v>
      </c>
      <c r="S751">
        <f t="shared" si="442"/>
        <v>0</v>
      </c>
      <c r="T751">
        <f t="shared" si="443"/>
        <v>0</v>
      </c>
      <c r="U751">
        <f t="shared" si="444"/>
        <v>0</v>
      </c>
      <c r="V751">
        <f t="shared" si="445"/>
        <v>0</v>
      </c>
      <c r="W751">
        <f t="shared" si="446"/>
        <v>0</v>
      </c>
      <c r="X751">
        <f t="shared" si="447"/>
        <v>0</v>
      </c>
      <c r="Y751">
        <f t="shared" si="448"/>
        <v>0</v>
      </c>
      <c r="Z751">
        <f t="shared" si="449"/>
        <v>0</v>
      </c>
      <c r="AA751">
        <f t="shared" si="450"/>
        <v>0</v>
      </c>
      <c r="AB751">
        <f t="shared" si="451"/>
        <v>0</v>
      </c>
      <c r="AC751">
        <f t="shared" si="452"/>
        <v>0</v>
      </c>
      <c r="AD751">
        <f t="shared" si="453"/>
        <v>287823</v>
      </c>
      <c r="AE751">
        <f t="shared" si="454"/>
        <v>0</v>
      </c>
      <c r="AF751">
        <f t="shared" si="455"/>
        <v>0</v>
      </c>
      <c r="AG751">
        <f t="shared" si="456"/>
        <v>0</v>
      </c>
    </row>
    <row r="752" spans="2:33">
      <c r="B752" s="1" t="s">
        <v>703</v>
      </c>
      <c r="C752" s="3">
        <v>13250</v>
      </c>
      <c r="D752" s="3">
        <v>13250</v>
      </c>
      <c r="E752" s="1" t="s">
        <v>661</v>
      </c>
      <c r="F752" s="1">
        <v>3</v>
      </c>
      <c r="G752" s="5" t="s">
        <v>1039</v>
      </c>
      <c r="H752" s="6" t="s">
        <v>1051</v>
      </c>
      <c r="I752" s="6" t="s">
        <v>780</v>
      </c>
      <c r="J752">
        <f t="shared" si="433"/>
        <v>0</v>
      </c>
      <c r="K752">
        <f t="shared" si="434"/>
        <v>0</v>
      </c>
      <c r="L752">
        <f t="shared" si="435"/>
        <v>13250</v>
      </c>
      <c r="M752">
        <f t="shared" si="436"/>
        <v>1</v>
      </c>
      <c r="N752">
        <f t="shared" si="437"/>
        <v>0</v>
      </c>
      <c r="O752">
        <f t="shared" si="438"/>
        <v>0</v>
      </c>
      <c r="P752">
        <f t="shared" si="439"/>
        <v>0</v>
      </c>
      <c r="Q752">
        <f t="shared" si="440"/>
        <v>0</v>
      </c>
      <c r="R752">
        <f t="shared" si="441"/>
        <v>0</v>
      </c>
      <c r="S752">
        <f t="shared" si="442"/>
        <v>0</v>
      </c>
      <c r="T752">
        <f t="shared" si="443"/>
        <v>0</v>
      </c>
      <c r="U752">
        <f t="shared" si="444"/>
        <v>0</v>
      </c>
      <c r="V752">
        <f t="shared" si="445"/>
        <v>0</v>
      </c>
      <c r="W752">
        <f t="shared" si="446"/>
        <v>0</v>
      </c>
      <c r="X752">
        <f t="shared" si="447"/>
        <v>0</v>
      </c>
      <c r="Y752">
        <f t="shared" si="448"/>
        <v>0</v>
      </c>
      <c r="Z752">
        <f t="shared" si="449"/>
        <v>0</v>
      </c>
      <c r="AA752">
        <f t="shared" si="450"/>
        <v>0</v>
      </c>
      <c r="AB752">
        <f t="shared" si="451"/>
        <v>13250</v>
      </c>
      <c r="AC752">
        <f t="shared" si="452"/>
        <v>0</v>
      </c>
      <c r="AD752">
        <f t="shared" si="453"/>
        <v>0</v>
      </c>
      <c r="AE752">
        <f t="shared" si="454"/>
        <v>0</v>
      </c>
      <c r="AF752">
        <f t="shared" si="455"/>
        <v>0</v>
      </c>
      <c r="AG752">
        <f t="shared" si="456"/>
        <v>0</v>
      </c>
    </row>
    <row r="753" spans="2:33">
      <c r="B753" s="1" t="s">
        <v>703</v>
      </c>
      <c r="C753" s="3">
        <v>16373</v>
      </c>
      <c r="D753" s="3">
        <v>16373</v>
      </c>
      <c r="E753" s="1" t="s">
        <v>661</v>
      </c>
      <c r="F753" s="1">
        <v>3</v>
      </c>
      <c r="G753" s="5" t="s">
        <v>1039</v>
      </c>
      <c r="H753" s="6" t="s">
        <v>1051</v>
      </c>
      <c r="I753" s="6" t="s">
        <v>780</v>
      </c>
      <c r="J753">
        <f t="shared" si="433"/>
        <v>0</v>
      </c>
      <c r="K753">
        <f t="shared" si="434"/>
        <v>0</v>
      </c>
      <c r="L753">
        <f t="shared" si="435"/>
        <v>16373</v>
      </c>
      <c r="M753">
        <f t="shared" si="436"/>
        <v>1</v>
      </c>
      <c r="N753">
        <f t="shared" si="437"/>
        <v>0</v>
      </c>
      <c r="O753">
        <f t="shared" si="438"/>
        <v>0</v>
      </c>
      <c r="P753">
        <f t="shared" si="439"/>
        <v>0</v>
      </c>
      <c r="Q753">
        <f t="shared" si="440"/>
        <v>0</v>
      </c>
      <c r="R753">
        <f t="shared" si="441"/>
        <v>0</v>
      </c>
      <c r="S753">
        <f t="shared" si="442"/>
        <v>0</v>
      </c>
      <c r="T753">
        <f t="shared" si="443"/>
        <v>0</v>
      </c>
      <c r="U753">
        <f t="shared" si="444"/>
        <v>0</v>
      </c>
      <c r="V753">
        <f t="shared" si="445"/>
        <v>0</v>
      </c>
      <c r="W753">
        <f t="shared" si="446"/>
        <v>0</v>
      </c>
      <c r="X753">
        <f t="shared" si="447"/>
        <v>0</v>
      </c>
      <c r="Y753">
        <f t="shared" si="448"/>
        <v>0</v>
      </c>
      <c r="Z753">
        <f t="shared" si="449"/>
        <v>0</v>
      </c>
      <c r="AA753">
        <f t="shared" si="450"/>
        <v>0</v>
      </c>
      <c r="AB753">
        <f t="shared" si="451"/>
        <v>16373</v>
      </c>
      <c r="AC753">
        <f t="shared" si="452"/>
        <v>0</v>
      </c>
      <c r="AD753">
        <f t="shared" si="453"/>
        <v>0</v>
      </c>
      <c r="AE753">
        <f t="shared" si="454"/>
        <v>0</v>
      </c>
      <c r="AF753">
        <f t="shared" si="455"/>
        <v>0</v>
      </c>
      <c r="AG753">
        <f t="shared" si="456"/>
        <v>0</v>
      </c>
    </row>
    <row r="754" spans="2:33">
      <c r="B754" s="1" t="s">
        <v>770</v>
      </c>
      <c r="C754" s="3">
        <v>50000</v>
      </c>
      <c r="D754" s="3">
        <v>50000</v>
      </c>
      <c r="E754" s="1" t="s">
        <v>661</v>
      </c>
      <c r="F754" s="1">
        <v>3</v>
      </c>
      <c r="G754" s="4" t="s">
        <v>1026</v>
      </c>
      <c r="H754" s="4" t="s">
        <v>1027</v>
      </c>
      <c r="I754" s="4" t="s">
        <v>780</v>
      </c>
      <c r="J754">
        <f t="shared" si="433"/>
        <v>0</v>
      </c>
      <c r="K754">
        <f t="shared" si="434"/>
        <v>0</v>
      </c>
      <c r="L754">
        <f t="shared" si="435"/>
        <v>50000</v>
      </c>
      <c r="M754">
        <f t="shared" si="436"/>
        <v>1</v>
      </c>
      <c r="N754">
        <f t="shared" si="437"/>
        <v>0</v>
      </c>
      <c r="O754">
        <f t="shared" si="438"/>
        <v>0</v>
      </c>
      <c r="P754">
        <f t="shared" si="439"/>
        <v>0</v>
      </c>
      <c r="Q754">
        <f t="shared" si="440"/>
        <v>0</v>
      </c>
      <c r="R754">
        <f t="shared" si="441"/>
        <v>0</v>
      </c>
      <c r="S754">
        <f t="shared" si="442"/>
        <v>50000</v>
      </c>
      <c r="T754">
        <f t="shared" si="443"/>
        <v>0</v>
      </c>
      <c r="U754">
        <f t="shared" si="444"/>
        <v>0</v>
      </c>
      <c r="V754">
        <f t="shared" si="445"/>
        <v>0</v>
      </c>
      <c r="W754">
        <f t="shared" si="446"/>
        <v>0</v>
      </c>
      <c r="X754">
        <f t="shared" si="447"/>
        <v>0</v>
      </c>
      <c r="Y754">
        <f t="shared" si="448"/>
        <v>0</v>
      </c>
      <c r="Z754">
        <f t="shared" si="449"/>
        <v>0</v>
      </c>
      <c r="AA754">
        <f t="shared" si="450"/>
        <v>0</v>
      </c>
      <c r="AB754">
        <f t="shared" si="451"/>
        <v>0</v>
      </c>
      <c r="AC754">
        <f t="shared" si="452"/>
        <v>0</v>
      </c>
      <c r="AD754">
        <f t="shared" si="453"/>
        <v>0</v>
      </c>
      <c r="AE754">
        <f t="shared" si="454"/>
        <v>0</v>
      </c>
      <c r="AF754">
        <f t="shared" si="455"/>
        <v>0</v>
      </c>
      <c r="AG754">
        <f t="shared" si="456"/>
        <v>0</v>
      </c>
    </row>
    <row r="755" spans="2:33">
      <c r="B755" s="1" t="s">
        <v>771</v>
      </c>
      <c r="C755" s="3">
        <v>185620</v>
      </c>
      <c r="D755" s="3">
        <v>185620</v>
      </c>
      <c r="E755" s="1" t="s">
        <v>661</v>
      </c>
      <c r="F755" s="1">
        <v>3</v>
      </c>
      <c r="G755" s="4" t="s">
        <v>1026</v>
      </c>
      <c r="H755" s="4" t="s">
        <v>1027</v>
      </c>
      <c r="I755" s="4" t="s">
        <v>780</v>
      </c>
      <c r="J755">
        <f t="shared" si="433"/>
        <v>0</v>
      </c>
      <c r="K755">
        <f t="shared" si="434"/>
        <v>0</v>
      </c>
      <c r="L755">
        <f t="shared" si="435"/>
        <v>185620</v>
      </c>
      <c r="M755">
        <f t="shared" si="436"/>
        <v>1</v>
      </c>
      <c r="N755">
        <f t="shared" si="437"/>
        <v>0</v>
      </c>
      <c r="O755">
        <f t="shared" si="438"/>
        <v>0</v>
      </c>
      <c r="P755">
        <f t="shared" si="439"/>
        <v>0</v>
      </c>
      <c r="Q755">
        <f t="shared" si="440"/>
        <v>0</v>
      </c>
      <c r="R755">
        <f t="shared" si="441"/>
        <v>0</v>
      </c>
      <c r="S755">
        <f t="shared" si="442"/>
        <v>185620</v>
      </c>
      <c r="T755">
        <f t="shared" si="443"/>
        <v>0</v>
      </c>
      <c r="U755">
        <f t="shared" si="444"/>
        <v>0</v>
      </c>
      <c r="V755">
        <f t="shared" si="445"/>
        <v>0</v>
      </c>
      <c r="W755">
        <f t="shared" si="446"/>
        <v>0</v>
      </c>
      <c r="X755">
        <f t="shared" si="447"/>
        <v>0</v>
      </c>
      <c r="Y755">
        <f t="shared" si="448"/>
        <v>0</v>
      </c>
      <c r="Z755">
        <f t="shared" si="449"/>
        <v>0</v>
      </c>
      <c r="AA755">
        <f t="shared" si="450"/>
        <v>0</v>
      </c>
      <c r="AB755">
        <f t="shared" si="451"/>
        <v>0</v>
      </c>
      <c r="AC755">
        <f t="shared" si="452"/>
        <v>0</v>
      </c>
      <c r="AD755">
        <f t="shared" si="453"/>
        <v>0</v>
      </c>
      <c r="AE755">
        <f t="shared" si="454"/>
        <v>0</v>
      </c>
      <c r="AF755">
        <f t="shared" si="455"/>
        <v>0</v>
      </c>
      <c r="AG755">
        <f t="shared" si="456"/>
        <v>0</v>
      </c>
    </row>
    <row r="756" spans="2:33">
      <c r="B756" s="1" t="s">
        <v>772</v>
      </c>
      <c r="C756" s="3">
        <v>50000</v>
      </c>
      <c r="D756" s="3">
        <v>50000</v>
      </c>
      <c r="E756" s="1" t="s">
        <v>661</v>
      </c>
      <c r="F756" s="1">
        <v>3</v>
      </c>
      <c r="G756" s="4" t="s">
        <v>1028</v>
      </c>
      <c r="H756" s="4" t="s">
        <v>1029</v>
      </c>
      <c r="I756" s="4" t="s">
        <v>780</v>
      </c>
      <c r="J756">
        <f t="shared" si="433"/>
        <v>0</v>
      </c>
      <c r="K756">
        <f t="shared" si="434"/>
        <v>0</v>
      </c>
      <c r="L756">
        <f t="shared" si="435"/>
        <v>50000</v>
      </c>
      <c r="M756">
        <f t="shared" si="436"/>
        <v>1</v>
      </c>
      <c r="N756">
        <f t="shared" si="437"/>
        <v>0</v>
      </c>
      <c r="O756">
        <f t="shared" si="438"/>
        <v>0</v>
      </c>
      <c r="P756">
        <f t="shared" si="439"/>
        <v>0</v>
      </c>
      <c r="Q756">
        <f t="shared" si="440"/>
        <v>0</v>
      </c>
      <c r="R756">
        <f t="shared" si="441"/>
        <v>0</v>
      </c>
      <c r="S756">
        <f t="shared" si="442"/>
        <v>0</v>
      </c>
      <c r="T756">
        <f t="shared" si="443"/>
        <v>50000</v>
      </c>
      <c r="U756">
        <f t="shared" si="444"/>
        <v>0</v>
      </c>
      <c r="V756">
        <f t="shared" si="445"/>
        <v>0</v>
      </c>
      <c r="W756">
        <f t="shared" si="446"/>
        <v>0</v>
      </c>
      <c r="X756">
        <f t="shared" si="447"/>
        <v>0</v>
      </c>
      <c r="Y756">
        <f t="shared" si="448"/>
        <v>0</v>
      </c>
      <c r="Z756">
        <f t="shared" si="449"/>
        <v>0</v>
      </c>
      <c r="AA756">
        <f t="shared" si="450"/>
        <v>0</v>
      </c>
      <c r="AB756">
        <f t="shared" si="451"/>
        <v>0</v>
      </c>
      <c r="AC756">
        <f t="shared" si="452"/>
        <v>0</v>
      </c>
      <c r="AD756">
        <f t="shared" si="453"/>
        <v>0</v>
      </c>
      <c r="AE756">
        <f t="shared" si="454"/>
        <v>0</v>
      </c>
      <c r="AF756">
        <f t="shared" si="455"/>
        <v>0</v>
      </c>
      <c r="AG756">
        <f t="shared" si="456"/>
        <v>0</v>
      </c>
    </row>
    <row r="757" spans="2:33">
      <c r="B757" s="1" t="s">
        <v>773</v>
      </c>
      <c r="C757" s="3">
        <v>31516</v>
      </c>
      <c r="D757" s="3">
        <v>31516</v>
      </c>
      <c r="E757" s="1" t="s">
        <v>661</v>
      </c>
      <c r="F757" s="1">
        <v>3</v>
      </c>
      <c r="G757" s="6" t="s">
        <v>1043</v>
      </c>
      <c r="H757" s="6" t="s">
        <v>1048</v>
      </c>
      <c r="I757" s="6" t="s">
        <v>177</v>
      </c>
      <c r="J757">
        <f t="shared" si="433"/>
        <v>0</v>
      </c>
      <c r="K757">
        <f t="shared" si="434"/>
        <v>0</v>
      </c>
      <c r="L757">
        <f t="shared" si="435"/>
        <v>0</v>
      </c>
      <c r="M757">
        <f t="shared" si="436"/>
        <v>0</v>
      </c>
      <c r="N757">
        <f t="shared" si="437"/>
        <v>0</v>
      </c>
      <c r="O757">
        <f t="shared" si="438"/>
        <v>0</v>
      </c>
      <c r="P757">
        <f t="shared" si="439"/>
        <v>31516</v>
      </c>
      <c r="Q757">
        <f t="shared" si="440"/>
        <v>1</v>
      </c>
      <c r="R757">
        <f t="shared" si="441"/>
        <v>0</v>
      </c>
      <c r="S757">
        <f t="shared" si="442"/>
        <v>0</v>
      </c>
      <c r="T757">
        <f t="shared" si="443"/>
        <v>0</v>
      </c>
      <c r="U757">
        <f t="shared" si="444"/>
        <v>0</v>
      </c>
      <c r="V757">
        <f t="shared" si="445"/>
        <v>0</v>
      </c>
      <c r="W757">
        <f t="shared" si="446"/>
        <v>0</v>
      </c>
      <c r="X757">
        <f t="shared" si="447"/>
        <v>0</v>
      </c>
      <c r="Y757">
        <f t="shared" si="448"/>
        <v>0</v>
      </c>
      <c r="Z757">
        <f t="shared" si="449"/>
        <v>0</v>
      </c>
      <c r="AA757">
        <f t="shared" si="450"/>
        <v>0</v>
      </c>
      <c r="AB757">
        <f t="shared" si="451"/>
        <v>0</v>
      </c>
      <c r="AC757">
        <f t="shared" si="452"/>
        <v>0</v>
      </c>
      <c r="AD757">
        <f t="shared" si="453"/>
        <v>0</v>
      </c>
      <c r="AE757">
        <f t="shared" si="454"/>
        <v>0</v>
      </c>
      <c r="AF757">
        <f t="shared" si="455"/>
        <v>31516</v>
      </c>
      <c r="AG757">
        <f t="shared" si="456"/>
        <v>0</v>
      </c>
    </row>
    <row r="758" spans="2:33">
      <c r="B758" s="1" t="s">
        <v>774</v>
      </c>
      <c r="C758" s="3">
        <v>33000</v>
      </c>
      <c r="D758" s="3">
        <v>33000</v>
      </c>
      <c r="E758" s="1" t="s">
        <v>661</v>
      </c>
      <c r="F758" s="1">
        <v>3</v>
      </c>
      <c r="G758" s="4" t="s">
        <v>1026</v>
      </c>
      <c r="H758" s="4" t="s">
        <v>1027</v>
      </c>
      <c r="I758" s="4" t="s">
        <v>780</v>
      </c>
      <c r="J758">
        <f t="shared" si="433"/>
        <v>0</v>
      </c>
      <c r="K758">
        <f t="shared" si="434"/>
        <v>0</v>
      </c>
      <c r="L758">
        <f t="shared" si="435"/>
        <v>33000</v>
      </c>
      <c r="M758">
        <f t="shared" si="436"/>
        <v>1</v>
      </c>
      <c r="N758">
        <f t="shared" si="437"/>
        <v>0</v>
      </c>
      <c r="O758">
        <f t="shared" si="438"/>
        <v>0</v>
      </c>
      <c r="P758">
        <f t="shared" si="439"/>
        <v>0</v>
      </c>
      <c r="Q758">
        <f t="shared" si="440"/>
        <v>0</v>
      </c>
      <c r="R758">
        <f t="shared" si="441"/>
        <v>0</v>
      </c>
      <c r="S758">
        <f t="shared" si="442"/>
        <v>33000</v>
      </c>
      <c r="T758">
        <f t="shared" si="443"/>
        <v>0</v>
      </c>
      <c r="U758">
        <f t="shared" si="444"/>
        <v>0</v>
      </c>
      <c r="V758">
        <f t="shared" si="445"/>
        <v>0</v>
      </c>
      <c r="W758">
        <f t="shared" si="446"/>
        <v>0</v>
      </c>
      <c r="X758">
        <f t="shared" si="447"/>
        <v>0</v>
      </c>
      <c r="Y758">
        <f t="shared" si="448"/>
        <v>0</v>
      </c>
      <c r="Z758">
        <f t="shared" si="449"/>
        <v>0</v>
      </c>
      <c r="AA758">
        <f t="shared" si="450"/>
        <v>0</v>
      </c>
      <c r="AB758">
        <f t="shared" si="451"/>
        <v>0</v>
      </c>
      <c r="AC758">
        <f t="shared" si="452"/>
        <v>0</v>
      </c>
      <c r="AD758">
        <f t="shared" si="453"/>
        <v>0</v>
      </c>
      <c r="AE758">
        <f t="shared" si="454"/>
        <v>0</v>
      </c>
      <c r="AF758">
        <f t="shared" si="455"/>
        <v>0</v>
      </c>
      <c r="AG758">
        <f t="shared" si="456"/>
        <v>0</v>
      </c>
    </row>
    <row r="759" spans="2:33" ht="30">
      <c r="B759" s="1" t="s">
        <v>775</v>
      </c>
      <c r="C759" s="3">
        <v>225000</v>
      </c>
      <c r="D759" s="3">
        <v>225000</v>
      </c>
      <c r="E759" s="1" t="s">
        <v>661</v>
      </c>
      <c r="F759" s="1">
        <v>3</v>
      </c>
      <c r="G759" s="6" t="s">
        <v>1037</v>
      </c>
      <c r="H759" s="6" t="s">
        <v>1052</v>
      </c>
      <c r="I759" s="6" t="s">
        <v>780</v>
      </c>
      <c r="J759">
        <f t="shared" si="433"/>
        <v>0</v>
      </c>
      <c r="K759">
        <f t="shared" si="434"/>
        <v>0</v>
      </c>
      <c r="L759">
        <f t="shared" si="435"/>
        <v>225000</v>
      </c>
      <c r="M759">
        <f t="shared" si="436"/>
        <v>1</v>
      </c>
      <c r="N759">
        <f t="shared" si="437"/>
        <v>0</v>
      </c>
      <c r="O759">
        <f t="shared" si="438"/>
        <v>0</v>
      </c>
      <c r="P759">
        <f t="shared" si="439"/>
        <v>0</v>
      </c>
      <c r="Q759">
        <f t="shared" si="440"/>
        <v>0</v>
      </c>
      <c r="R759">
        <f t="shared" si="441"/>
        <v>0</v>
      </c>
      <c r="S759">
        <f t="shared" si="442"/>
        <v>0</v>
      </c>
      <c r="T759">
        <f t="shared" si="443"/>
        <v>0</v>
      </c>
      <c r="U759">
        <f t="shared" si="444"/>
        <v>0</v>
      </c>
      <c r="V759">
        <f t="shared" si="445"/>
        <v>0</v>
      </c>
      <c r="W759">
        <f t="shared" si="446"/>
        <v>0</v>
      </c>
      <c r="X759">
        <f t="shared" si="447"/>
        <v>0</v>
      </c>
      <c r="Y759">
        <f t="shared" si="448"/>
        <v>0</v>
      </c>
      <c r="Z759">
        <f t="shared" si="449"/>
        <v>225000</v>
      </c>
      <c r="AA759">
        <f t="shared" si="450"/>
        <v>0</v>
      </c>
      <c r="AB759">
        <f t="shared" si="451"/>
        <v>0</v>
      </c>
      <c r="AC759">
        <f t="shared" si="452"/>
        <v>0</v>
      </c>
      <c r="AD759">
        <f t="shared" si="453"/>
        <v>0</v>
      </c>
      <c r="AE759">
        <f t="shared" si="454"/>
        <v>0</v>
      </c>
      <c r="AF759">
        <f t="shared" si="455"/>
        <v>0</v>
      </c>
      <c r="AG759">
        <f t="shared" si="456"/>
        <v>0</v>
      </c>
    </row>
    <row r="760" spans="2:33">
      <c r="B760" s="1" t="s">
        <v>776</v>
      </c>
      <c r="C760" s="3">
        <v>234405</v>
      </c>
      <c r="D760" s="3">
        <v>234405</v>
      </c>
      <c r="E760" s="1" t="s">
        <v>661</v>
      </c>
      <c r="F760" s="1">
        <v>3</v>
      </c>
      <c r="G760" s="6" t="s">
        <v>1032</v>
      </c>
      <c r="H760" s="6" t="s">
        <v>1033</v>
      </c>
      <c r="I760" s="6" t="s">
        <v>780</v>
      </c>
      <c r="J760">
        <f t="shared" si="433"/>
        <v>0</v>
      </c>
      <c r="K760">
        <f t="shared" si="434"/>
        <v>0</v>
      </c>
      <c r="L760">
        <f t="shared" si="435"/>
        <v>234405</v>
      </c>
      <c r="M760">
        <f t="shared" si="436"/>
        <v>1</v>
      </c>
      <c r="N760">
        <f t="shared" si="437"/>
        <v>0</v>
      </c>
      <c r="O760">
        <f t="shared" si="438"/>
        <v>0</v>
      </c>
      <c r="P760">
        <f t="shared" si="439"/>
        <v>0</v>
      </c>
      <c r="Q760">
        <f t="shared" si="440"/>
        <v>0</v>
      </c>
      <c r="R760">
        <f t="shared" si="441"/>
        <v>0</v>
      </c>
      <c r="S760">
        <f t="shared" si="442"/>
        <v>0</v>
      </c>
      <c r="T760">
        <f t="shared" si="443"/>
        <v>0</v>
      </c>
      <c r="U760">
        <f t="shared" si="444"/>
        <v>0</v>
      </c>
      <c r="V760">
        <f t="shared" si="445"/>
        <v>234405</v>
      </c>
      <c r="W760">
        <f t="shared" si="446"/>
        <v>0</v>
      </c>
      <c r="X760">
        <f t="shared" si="447"/>
        <v>0</v>
      </c>
      <c r="Y760">
        <f t="shared" si="448"/>
        <v>0</v>
      </c>
      <c r="Z760">
        <f t="shared" si="449"/>
        <v>0</v>
      </c>
      <c r="AA760">
        <f t="shared" si="450"/>
        <v>0</v>
      </c>
      <c r="AB760">
        <f t="shared" si="451"/>
        <v>0</v>
      </c>
      <c r="AC760">
        <f t="shared" si="452"/>
        <v>0</v>
      </c>
      <c r="AD760">
        <f t="shared" si="453"/>
        <v>0</v>
      </c>
      <c r="AE760">
        <f t="shared" si="454"/>
        <v>0</v>
      </c>
      <c r="AF760">
        <f t="shared" si="455"/>
        <v>0</v>
      </c>
      <c r="AG760">
        <f t="shared" si="456"/>
        <v>0</v>
      </c>
    </row>
    <row r="761" spans="2:33">
      <c r="B761" s="1" t="s">
        <v>777</v>
      </c>
      <c r="C761" s="3">
        <v>72900</v>
      </c>
      <c r="D761" s="3">
        <v>72900</v>
      </c>
      <c r="E761" s="1" t="s">
        <v>661</v>
      </c>
      <c r="F761" s="1">
        <v>3</v>
      </c>
      <c r="G761" s="4" t="s">
        <v>1026</v>
      </c>
      <c r="H761" s="4" t="s">
        <v>1027</v>
      </c>
      <c r="I761" s="4" t="s">
        <v>780</v>
      </c>
      <c r="J761">
        <f t="shared" si="433"/>
        <v>0</v>
      </c>
      <c r="K761">
        <f t="shared" si="434"/>
        <v>0</v>
      </c>
      <c r="L761">
        <f t="shared" si="435"/>
        <v>72900</v>
      </c>
      <c r="M761">
        <f t="shared" si="436"/>
        <v>1</v>
      </c>
      <c r="N761">
        <f t="shared" si="437"/>
        <v>0</v>
      </c>
      <c r="O761">
        <f t="shared" si="438"/>
        <v>0</v>
      </c>
      <c r="P761">
        <f t="shared" si="439"/>
        <v>0</v>
      </c>
      <c r="Q761">
        <f t="shared" si="440"/>
        <v>0</v>
      </c>
      <c r="R761">
        <f t="shared" si="441"/>
        <v>0</v>
      </c>
      <c r="S761">
        <f t="shared" si="442"/>
        <v>72900</v>
      </c>
      <c r="T761">
        <f t="shared" si="443"/>
        <v>0</v>
      </c>
      <c r="U761">
        <f t="shared" si="444"/>
        <v>0</v>
      </c>
      <c r="V761">
        <f t="shared" si="445"/>
        <v>0</v>
      </c>
      <c r="W761">
        <f t="shared" si="446"/>
        <v>0</v>
      </c>
      <c r="X761">
        <f t="shared" si="447"/>
        <v>0</v>
      </c>
      <c r="Y761">
        <f t="shared" si="448"/>
        <v>0</v>
      </c>
      <c r="Z761">
        <f t="shared" si="449"/>
        <v>0</v>
      </c>
      <c r="AA761">
        <f t="shared" si="450"/>
        <v>0</v>
      </c>
      <c r="AB761">
        <f t="shared" si="451"/>
        <v>0</v>
      </c>
      <c r="AC761">
        <f t="shared" si="452"/>
        <v>0</v>
      </c>
      <c r="AD761">
        <f t="shared" si="453"/>
        <v>0</v>
      </c>
      <c r="AE761">
        <f t="shared" si="454"/>
        <v>0</v>
      </c>
      <c r="AF761">
        <f t="shared" si="455"/>
        <v>0</v>
      </c>
      <c r="AG761">
        <f t="shared" si="456"/>
        <v>0</v>
      </c>
    </row>
    <row r="763" spans="2:33">
      <c r="B763" s="6">
        <v>102</v>
      </c>
      <c r="C763" s="2">
        <f>SUM(C660:C762)</f>
        <v>11334312</v>
      </c>
    </row>
    <row r="764" spans="2:33">
      <c r="D764" s="2"/>
      <c r="L764" s="2">
        <f t="shared" ref="L764:Q764" si="457">SUM(L660:L763)</f>
        <v>9889260</v>
      </c>
      <c r="M764" s="24">
        <f t="shared" si="457"/>
        <v>87</v>
      </c>
      <c r="N764" s="2">
        <f t="shared" si="457"/>
        <v>0</v>
      </c>
      <c r="O764" s="24">
        <f t="shared" si="457"/>
        <v>0</v>
      </c>
      <c r="P764" s="2">
        <f t="shared" si="457"/>
        <v>1445052</v>
      </c>
      <c r="Q764" s="24">
        <f t="shared" si="457"/>
        <v>15</v>
      </c>
    </row>
    <row r="767" spans="2:33">
      <c r="L767" s="27">
        <f>+L764/C763</f>
        <v>0.87250642121021549</v>
      </c>
      <c r="P767" s="27">
        <f>+P764/C763</f>
        <v>0.12749357878978451</v>
      </c>
    </row>
    <row r="771" spans="3:28">
      <c r="C771" t="s">
        <v>1059</v>
      </c>
    </row>
    <row r="772" spans="3:28" ht="60">
      <c r="C772" t="s">
        <v>172</v>
      </c>
      <c r="D772" t="s">
        <v>1060</v>
      </c>
      <c r="E772" t="s">
        <v>1061</v>
      </c>
      <c r="G772" s="29" t="s">
        <v>1068</v>
      </c>
      <c r="H772" s="29" t="s">
        <v>1069</v>
      </c>
      <c r="I772" s="29" t="s">
        <v>1063</v>
      </c>
      <c r="J772" s="29" t="s">
        <v>1075</v>
      </c>
      <c r="K772" s="29" t="s">
        <v>1064</v>
      </c>
      <c r="L772" s="29" t="s">
        <v>1065</v>
      </c>
      <c r="M772" s="29" t="s">
        <v>1067</v>
      </c>
      <c r="N772" s="29" t="s">
        <v>1066</v>
      </c>
      <c r="Q772" s="29" t="s">
        <v>1070</v>
      </c>
      <c r="R772" s="29" t="s">
        <v>1071</v>
      </c>
      <c r="S772" s="29" t="s">
        <v>1072</v>
      </c>
      <c r="T772" s="29" t="s">
        <v>1073</v>
      </c>
      <c r="U772" s="29" t="s">
        <v>1074</v>
      </c>
      <c r="X772" s="29" t="s">
        <v>1092</v>
      </c>
      <c r="Y772" s="29" t="s">
        <v>1091</v>
      </c>
      <c r="Z772" s="29" t="s">
        <v>1090</v>
      </c>
      <c r="AB772" t="s">
        <v>172</v>
      </c>
    </row>
    <row r="774" spans="3:28">
      <c r="C774" t="str">
        <f>+B3</f>
        <v>New South Wales.</v>
      </c>
      <c r="D774">
        <f>+B184</f>
        <v>176</v>
      </c>
      <c r="E774" s="17">
        <f>+C184</f>
        <v>23962027</v>
      </c>
      <c r="G774" s="17">
        <f>+J186</f>
        <v>5496918</v>
      </c>
      <c r="H774" s="7">
        <f>+K182</f>
        <v>46</v>
      </c>
      <c r="I774" s="7">
        <f>+L186</f>
        <v>7955893</v>
      </c>
      <c r="J774" s="7">
        <f>+M182</f>
        <v>53</v>
      </c>
      <c r="K774" s="30">
        <f>+N186</f>
        <v>609700</v>
      </c>
      <c r="L774" s="7">
        <f>+O182</f>
        <v>3</v>
      </c>
      <c r="M774" s="30">
        <f>+P186</f>
        <v>9899516</v>
      </c>
      <c r="N774" s="7">
        <f>+Q182</f>
        <v>74</v>
      </c>
      <c r="O774" s="7">
        <f>+N774+L774+J774+H774</f>
        <v>176</v>
      </c>
      <c r="P774" s="17">
        <f>+G774+I774+K774+M774</f>
        <v>23962027</v>
      </c>
      <c r="Q774">
        <v>47</v>
      </c>
      <c r="R774">
        <v>15</v>
      </c>
      <c r="S774">
        <v>7</v>
      </c>
      <c r="T774">
        <v>1</v>
      </c>
      <c r="U774">
        <v>24</v>
      </c>
      <c r="W774">
        <f>+U774+T774+S774+R774</f>
        <v>47</v>
      </c>
      <c r="X774">
        <v>21</v>
      </c>
      <c r="Y774">
        <v>0</v>
      </c>
      <c r="Z774">
        <v>19</v>
      </c>
      <c r="AB774" t="s">
        <v>1</v>
      </c>
    </row>
    <row r="775" spans="3:28">
      <c r="C775" t="str">
        <f>+B190</f>
        <v>Queensland</v>
      </c>
      <c r="D775">
        <f>+B311</f>
        <v>117</v>
      </c>
      <c r="E775" s="17">
        <f>+C312</f>
        <v>21067948</v>
      </c>
      <c r="G775" s="17">
        <f>+J312</f>
        <v>17986082</v>
      </c>
      <c r="H775" s="7">
        <f>+K312</f>
        <v>97</v>
      </c>
      <c r="I775" s="7">
        <f>+N312</f>
        <v>636397</v>
      </c>
      <c r="J775" s="7">
        <f>+O312</f>
        <v>4</v>
      </c>
      <c r="K775" s="30">
        <f>+P312</f>
        <v>2445469</v>
      </c>
      <c r="L775" s="7">
        <f>+Q312</f>
        <v>16</v>
      </c>
      <c r="M775" s="30">
        <f>+T312</f>
        <v>0</v>
      </c>
      <c r="N775" s="17">
        <f>+U312</f>
        <v>0</v>
      </c>
      <c r="O775" s="7">
        <f t="shared" ref="O775:O781" si="458">+N775+L775+J775+H775</f>
        <v>117</v>
      </c>
      <c r="P775" s="17">
        <f t="shared" ref="P775:P781" si="459">+G775+I775+K775+M775</f>
        <v>21067948</v>
      </c>
      <c r="Q775">
        <v>30</v>
      </c>
      <c r="S775">
        <v>22</v>
      </c>
      <c r="T775">
        <v>2</v>
      </c>
      <c r="U775">
        <v>6</v>
      </c>
      <c r="W775">
        <f t="shared" ref="W775:W783" si="460">+U775+T775+S775+R775</f>
        <v>30</v>
      </c>
      <c r="X775">
        <v>23</v>
      </c>
      <c r="Y775">
        <v>1</v>
      </c>
      <c r="Z775">
        <v>5</v>
      </c>
      <c r="AB775" t="s">
        <v>1093</v>
      </c>
    </row>
    <row r="776" spans="3:28" ht="30">
      <c r="C776" s="29" t="str">
        <f>+B319</f>
        <v>Australian Capital Territory</v>
      </c>
      <c r="D776">
        <f>+B336</f>
        <v>13</v>
      </c>
      <c r="E776" s="2">
        <f>+C337</f>
        <v>1575405</v>
      </c>
      <c r="G776">
        <f t="shared" ref="G776:N776" si="461">+J337</f>
        <v>0</v>
      </c>
      <c r="H776">
        <f t="shared" si="461"/>
        <v>0</v>
      </c>
      <c r="I776" s="7">
        <f t="shared" si="461"/>
        <v>0</v>
      </c>
      <c r="J776">
        <f t="shared" si="461"/>
        <v>0</v>
      </c>
      <c r="K776" s="30">
        <f t="shared" si="461"/>
        <v>0</v>
      </c>
      <c r="L776">
        <f t="shared" si="461"/>
        <v>0</v>
      </c>
      <c r="M776" s="30">
        <f t="shared" si="461"/>
        <v>1575405</v>
      </c>
      <c r="N776">
        <f t="shared" si="461"/>
        <v>13</v>
      </c>
      <c r="O776" s="7">
        <f t="shared" si="458"/>
        <v>13</v>
      </c>
      <c r="P776" s="17">
        <f t="shared" si="459"/>
        <v>1575405</v>
      </c>
      <c r="Q776">
        <v>2</v>
      </c>
      <c r="U776">
        <v>2</v>
      </c>
      <c r="W776">
        <f t="shared" si="460"/>
        <v>2</v>
      </c>
      <c r="X776">
        <v>0</v>
      </c>
      <c r="Y776">
        <v>0</v>
      </c>
      <c r="Z776">
        <v>3</v>
      </c>
      <c r="AB776" s="29" t="s">
        <v>352</v>
      </c>
    </row>
    <row r="777" spans="3:28">
      <c r="C777" t="str">
        <f>+B340</f>
        <v>Northern Territory</v>
      </c>
      <c r="D777">
        <f>+B355</f>
        <v>11</v>
      </c>
      <c r="E777" s="17">
        <f>+C355</f>
        <v>2853921</v>
      </c>
      <c r="G777">
        <f>+J355</f>
        <v>0</v>
      </c>
      <c r="H777">
        <f t="shared" ref="H777:N777" si="462">+K355</f>
        <v>0</v>
      </c>
      <c r="I777" s="7">
        <f t="shared" si="462"/>
        <v>0</v>
      </c>
      <c r="J777">
        <f t="shared" si="462"/>
        <v>0</v>
      </c>
      <c r="K777" s="30">
        <f t="shared" si="462"/>
        <v>0</v>
      </c>
      <c r="L777">
        <f t="shared" si="462"/>
        <v>0</v>
      </c>
      <c r="M777" s="30">
        <f t="shared" si="462"/>
        <v>2853921</v>
      </c>
      <c r="N777">
        <f t="shared" si="462"/>
        <v>11</v>
      </c>
      <c r="O777" s="7">
        <f t="shared" si="458"/>
        <v>11</v>
      </c>
      <c r="P777" s="17">
        <f t="shared" si="459"/>
        <v>2853921</v>
      </c>
      <c r="Q777">
        <v>3</v>
      </c>
      <c r="U777">
        <v>3</v>
      </c>
      <c r="W777">
        <f t="shared" si="460"/>
        <v>3</v>
      </c>
      <c r="X777">
        <v>0</v>
      </c>
      <c r="Y777">
        <v>0</v>
      </c>
      <c r="Z777">
        <v>2</v>
      </c>
      <c r="AB777" t="s">
        <v>366</v>
      </c>
    </row>
    <row r="778" spans="3:28">
      <c r="C778" t="str">
        <f>+B358</f>
        <v>South Australia</v>
      </c>
      <c r="D778">
        <f>+B427</f>
        <v>65</v>
      </c>
      <c r="E778" s="2">
        <f>+C428</f>
        <v>11105727</v>
      </c>
      <c r="G778">
        <f>+J428</f>
        <v>0</v>
      </c>
      <c r="H778">
        <f t="shared" ref="H778:N778" si="463">+K428</f>
        <v>0</v>
      </c>
      <c r="I778" s="7">
        <f t="shared" si="463"/>
        <v>5999325</v>
      </c>
      <c r="J778">
        <f t="shared" si="463"/>
        <v>35</v>
      </c>
      <c r="K778" s="30">
        <f t="shared" si="463"/>
        <v>1197072</v>
      </c>
      <c r="L778">
        <f t="shared" si="463"/>
        <v>6</v>
      </c>
      <c r="M778" s="30">
        <f t="shared" si="463"/>
        <v>3909330</v>
      </c>
      <c r="N778">
        <f t="shared" si="463"/>
        <v>24</v>
      </c>
      <c r="O778" s="7">
        <f t="shared" si="458"/>
        <v>65</v>
      </c>
      <c r="P778" s="17">
        <f t="shared" si="459"/>
        <v>11105727</v>
      </c>
      <c r="Q778">
        <v>10</v>
      </c>
      <c r="R778">
        <v>4</v>
      </c>
      <c r="S778">
        <v>0</v>
      </c>
      <c r="T778">
        <v>1</v>
      </c>
      <c r="U778">
        <v>5</v>
      </c>
      <c r="W778">
        <f t="shared" si="460"/>
        <v>10</v>
      </c>
      <c r="X778">
        <v>4</v>
      </c>
      <c r="Y778">
        <v>1</v>
      </c>
      <c r="Z778">
        <v>5</v>
      </c>
      <c r="AB778" t="s">
        <v>378</v>
      </c>
    </row>
    <row r="779" spans="3:28">
      <c r="C779" t="str">
        <f>+B433</f>
        <v>Tasmania</v>
      </c>
      <c r="D779">
        <f>+B461</f>
        <v>24</v>
      </c>
      <c r="E779" s="17">
        <f>+C462</f>
        <v>3136887</v>
      </c>
      <c r="G779" s="17">
        <f>+J462</f>
        <v>0</v>
      </c>
      <c r="H779" s="7">
        <f t="shared" ref="H779:N779" si="464">+K462</f>
        <v>0</v>
      </c>
      <c r="I779" s="7">
        <f t="shared" si="464"/>
        <v>1168580</v>
      </c>
      <c r="J779" s="7">
        <f t="shared" si="464"/>
        <v>9</v>
      </c>
      <c r="K779" s="30">
        <f t="shared" si="464"/>
        <v>740982</v>
      </c>
      <c r="L779" s="7">
        <f t="shared" si="464"/>
        <v>6</v>
      </c>
      <c r="M779" s="30">
        <f t="shared" si="464"/>
        <v>1227325</v>
      </c>
      <c r="N779" s="7">
        <f t="shared" si="464"/>
        <v>9</v>
      </c>
      <c r="O779" s="7">
        <f t="shared" si="458"/>
        <v>24</v>
      </c>
      <c r="P779" s="17">
        <f t="shared" si="459"/>
        <v>3136887</v>
      </c>
      <c r="Q779">
        <v>5</v>
      </c>
      <c r="R779">
        <v>2</v>
      </c>
      <c r="T779">
        <v>1</v>
      </c>
      <c r="U779">
        <v>2</v>
      </c>
      <c r="W779">
        <f t="shared" si="460"/>
        <v>5</v>
      </c>
      <c r="X779">
        <v>2</v>
      </c>
      <c r="Y779">
        <v>1</v>
      </c>
      <c r="Z779">
        <v>2</v>
      </c>
      <c r="AB779" t="s">
        <v>1094</v>
      </c>
    </row>
    <row r="780" spans="3:28">
      <c r="C780" t="str">
        <f>+B467</f>
        <v>Victoria</v>
      </c>
      <c r="D780">
        <f>+B648</f>
        <v>176</v>
      </c>
      <c r="E780" s="2">
        <f>+C649</f>
        <v>25236643</v>
      </c>
      <c r="G780" s="17">
        <f>+J649</f>
        <v>2641855</v>
      </c>
      <c r="H780" s="7">
        <f t="shared" ref="H780:N780" si="465">+K649</f>
        <v>19</v>
      </c>
      <c r="I780" s="7">
        <f t="shared" si="465"/>
        <v>9977061</v>
      </c>
      <c r="J780" s="7">
        <f t="shared" si="465"/>
        <v>69</v>
      </c>
      <c r="K780" s="30">
        <f t="shared" si="465"/>
        <v>1898866</v>
      </c>
      <c r="L780" s="7">
        <f t="shared" si="465"/>
        <v>12</v>
      </c>
      <c r="M780" s="30">
        <f t="shared" si="465"/>
        <v>10718861</v>
      </c>
      <c r="N780" s="7">
        <f t="shared" si="465"/>
        <v>77</v>
      </c>
      <c r="O780" s="7">
        <f t="shared" si="458"/>
        <v>177</v>
      </c>
      <c r="P780" s="17">
        <f t="shared" si="459"/>
        <v>25236643</v>
      </c>
      <c r="Q780">
        <v>38</v>
      </c>
      <c r="R780">
        <v>12</v>
      </c>
      <c r="S780">
        <v>3</v>
      </c>
      <c r="T780">
        <v>2</v>
      </c>
      <c r="U780">
        <v>21</v>
      </c>
      <c r="W780">
        <f t="shared" si="460"/>
        <v>38</v>
      </c>
      <c r="X780">
        <v>14</v>
      </c>
      <c r="Y780">
        <v>2</v>
      </c>
      <c r="Z780">
        <v>17</v>
      </c>
      <c r="AB780" t="s">
        <v>1095</v>
      </c>
    </row>
    <row r="781" spans="3:28">
      <c r="C781" t="str">
        <f>+B657</f>
        <v>Western Australia</v>
      </c>
      <c r="D781">
        <f>+B763</f>
        <v>102</v>
      </c>
      <c r="E781" s="17">
        <f>+C763</f>
        <v>11334312</v>
      </c>
      <c r="G781">
        <f>+J764</f>
        <v>0</v>
      </c>
      <c r="H781">
        <f t="shared" ref="H781:N781" si="466">+K764</f>
        <v>0</v>
      </c>
      <c r="I781">
        <f t="shared" si="466"/>
        <v>9889260</v>
      </c>
      <c r="J781">
        <f t="shared" si="466"/>
        <v>87</v>
      </c>
      <c r="K781">
        <f t="shared" si="466"/>
        <v>0</v>
      </c>
      <c r="L781">
        <f t="shared" si="466"/>
        <v>0</v>
      </c>
      <c r="M781">
        <f t="shared" si="466"/>
        <v>1445052</v>
      </c>
      <c r="N781">
        <f t="shared" si="466"/>
        <v>15</v>
      </c>
      <c r="O781" s="7">
        <f t="shared" si="458"/>
        <v>102</v>
      </c>
      <c r="P781" s="17">
        <f t="shared" si="459"/>
        <v>11334312</v>
      </c>
      <c r="Q781">
        <v>16</v>
      </c>
      <c r="R781">
        <v>11</v>
      </c>
      <c r="U781">
        <v>5</v>
      </c>
      <c r="W781">
        <f t="shared" si="460"/>
        <v>16</v>
      </c>
      <c r="X781">
        <v>11</v>
      </c>
      <c r="Y781">
        <v>0</v>
      </c>
      <c r="Z781">
        <v>4</v>
      </c>
      <c r="AB781" t="s">
        <v>661</v>
      </c>
    </row>
    <row r="783" spans="3:28">
      <c r="C783" t="s">
        <v>1062</v>
      </c>
      <c r="D783" s="7">
        <f>SUM(D774:D782)</f>
        <v>684</v>
      </c>
      <c r="E783" s="17">
        <f>SUM(E774:E782)</f>
        <v>100272870</v>
      </c>
      <c r="G783" s="17">
        <f t="shared" ref="G783:Q783" si="467">SUM(G774:G782)</f>
        <v>26124855</v>
      </c>
      <c r="H783" s="7">
        <f t="shared" si="467"/>
        <v>162</v>
      </c>
      <c r="I783" s="17">
        <f t="shared" si="467"/>
        <v>35626516</v>
      </c>
      <c r="J783" s="7">
        <f t="shared" si="467"/>
        <v>257</v>
      </c>
      <c r="K783" s="17">
        <f t="shared" si="467"/>
        <v>6892089</v>
      </c>
      <c r="L783" s="7">
        <f t="shared" si="467"/>
        <v>43</v>
      </c>
      <c r="M783" s="17">
        <f t="shared" si="467"/>
        <v>31629410</v>
      </c>
      <c r="N783" s="7">
        <f t="shared" si="467"/>
        <v>223</v>
      </c>
      <c r="O783" s="7">
        <f t="shared" si="467"/>
        <v>685</v>
      </c>
      <c r="P783" s="17">
        <f t="shared" si="467"/>
        <v>100272870</v>
      </c>
      <c r="Q783" s="7">
        <f t="shared" si="467"/>
        <v>151</v>
      </c>
      <c r="R783" s="7">
        <f>SUM(R774:R782)</f>
        <v>44</v>
      </c>
      <c r="S783" s="7">
        <f>SUM(S774:S782)</f>
        <v>32</v>
      </c>
      <c r="T783" s="7">
        <f>SUM(T774:T782)</f>
        <v>7</v>
      </c>
      <c r="U783" s="7">
        <f>SUM(U774:U782)</f>
        <v>68</v>
      </c>
      <c r="W783">
        <f t="shared" si="460"/>
        <v>151</v>
      </c>
      <c r="X783">
        <f>SUM(X774:X781)</f>
        <v>75</v>
      </c>
      <c r="Y783">
        <f>SUM(Y774:Y781)</f>
        <v>5</v>
      </c>
      <c r="Z783">
        <f>SUM(Z774:Z781)</f>
        <v>57</v>
      </c>
      <c r="AA783">
        <f>SUM(X783:Z783)</f>
        <v>137</v>
      </c>
      <c r="AB783" t="s">
        <v>1062</v>
      </c>
    </row>
    <row r="785" spans="5:20" ht="30">
      <c r="E785" s="17">
        <f>+G783-G775</f>
        <v>8138773</v>
      </c>
      <c r="G785" s="35" t="s">
        <v>1076</v>
      </c>
      <c r="H785" s="36">
        <f>+H783+J783</f>
        <v>419</v>
      </c>
      <c r="K785" s="17">
        <f>+I783+G783</f>
        <v>61751371</v>
      </c>
      <c r="R785" t="s">
        <v>1088</v>
      </c>
      <c r="S785" s="7">
        <f>+S783+R783</f>
        <v>76</v>
      </c>
    </row>
    <row r="786" spans="5:20" ht="30">
      <c r="G786" s="35" t="s">
        <v>1077</v>
      </c>
      <c r="H786" s="36">
        <f>+G783+I783</f>
        <v>61751371</v>
      </c>
      <c r="R786" t="s">
        <v>1089</v>
      </c>
      <c r="S786" s="7">
        <f>+T783</f>
        <v>7</v>
      </c>
      <c r="T786" t="s">
        <v>1096</v>
      </c>
    </row>
    <row r="787" spans="5:20" ht="30">
      <c r="G787" s="35" t="s">
        <v>1078</v>
      </c>
      <c r="H787" s="36">
        <f>+H785/$D$783</f>
        <v>0.61257309941520466</v>
      </c>
      <c r="R787" t="s">
        <v>177</v>
      </c>
      <c r="S787" s="7">
        <f>+U783</f>
        <v>68</v>
      </c>
    </row>
    <row r="788" spans="5:20" ht="45">
      <c r="G788" s="35" t="s">
        <v>1082</v>
      </c>
      <c r="H788" s="37">
        <f>+H786/E783</f>
        <v>0.61583328571327423</v>
      </c>
      <c r="R788" t="s">
        <v>1062</v>
      </c>
      <c r="S788" s="7">
        <f>SUM(S785:S787)</f>
        <v>151</v>
      </c>
    </row>
    <row r="789" spans="5:20">
      <c r="G789" s="35"/>
      <c r="H789" s="36"/>
    </row>
    <row r="790" spans="5:20" ht="30">
      <c r="G790" s="35" t="s">
        <v>1079</v>
      </c>
      <c r="H790" s="36">
        <f>+L783</f>
        <v>43</v>
      </c>
    </row>
    <row r="791" spans="5:20" ht="30">
      <c r="G791" s="35" t="s">
        <v>1080</v>
      </c>
      <c r="H791" s="36">
        <f>+K783</f>
        <v>6892089</v>
      </c>
    </row>
    <row r="792" spans="5:20" ht="30">
      <c r="G792" s="35" t="s">
        <v>1081</v>
      </c>
      <c r="H792" s="36">
        <f>+L783/D783</f>
        <v>6.2865497076023388E-2</v>
      </c>
    </row>
    <row r="793" spans="5:20" ht="45">
      <c r="G793" s="35" t="s">
        <v>1083</v>
      </c>
      <c r="H793" s="37">
        <f>+H791/E783</f>
        <v>6.8733337342393813E-2</v>
      </c>
    </row>
    <row r="794" spans="5:20">
      <c r="G794" s="35"/>
      <c r="H794" s="36"/>
    </row>
    <row r="795" spans="5:20">
      <c r="G795" s="35" t="s">
        <v>1084</v>
      </c>
      <c r="H795" s="36">
        <f>+N783</f>
        <v>223</v>
      </c>
    </row>
    <row r="796" spans="5:20" ht="30">
      <c r="G796" s="35" t="s">
        <v>1085</v>
      </c>
      <c r="H796" s="36">
        <f>+M783</f>
        <v>31629410</v>
      </c>
    </row>
    <row r="797" spans="5:20" ht="30">
      <c r="G797" s="35" t="s">
        <v>1086</v>
      </c>
      <c r="H797" s="37">
        <f>+N783/D783</f>
        <v>0.32602339181286549</v>
      </c>
    </row>
    <row r="798" spans="5:20" ht="30">
      <c r="G798" s="35" t="s">
        <v>1087</v>
      </c>
      <c r="H798" s="37">
        <f>+H796/E783</f>
        <v>0.31543337694433199</v>
      </c>
    </row>
    <row r="799" spans="5:20">
      <c r="G799" s="31"/>
      <c r="H799" s="32"/>
    </row>
    <row r="801" spans="1:5">
      <c r="D801" s="7"/>
      <c r="E801" s="17"/>
    </row>
    <row r="802" spans="1:5">
      <c r="A802" s="34"/>
      <c r="C802" s="17"/>
      <c r="E802" s="17"/>
    </row>
    <row r="803" spans="1:5">
      <c r="A803" s="34"/>
      <c r="C803" s="17"/>
      <c r="E803" s="17"/>
    </row>
    <row r="804" spans="1:5">
      <c r="A804" s="34"/>
      <c r="C804" s="17"/>
      <c r="E804" s="17"/>
    </row>
    <row r="805" spans="1:5">
      <c r="A805" s="34"/>
      <c r="C805" s="17"/>
      <c r="E805" s="17"/>
    </row>
    <row r="806" spans="1:5">
      <c r="A806" s="34"/>
      <c r="C806" s="17"/>
      <c r="E806" s="17"/>
    </row>
    <row r="807" spans="1:5">
      <c r="A807" s="34"/>
      <c r="E807" s="17"/>
    </row>
    <row r="808" spans="1:5">
      <c r="A808" s="34"/>
      <c r="C808" s="17"/>
      <c r="E808" s="17"/>
    </row>
    <row r="809" spans="1:5">
      <c r="A809" s="34"/>
      <c r="C809" s="2"/>
      <c r="E809" s="17"/>
    </row>
    <row r="810" spans="1:5">
      <c r="A810" s="34"/>
      <c r="C810" s="17"/>
      <c r="E810" s="17"/>
    </row>
    <row r="811" spans="1:5">
      <c r="A811" s="34"/>
      <c r="E811" s="17"/>
    </row>
    <row r="812" spans="1:5">
      <c r="A812" s="34"/>
      <c r="C812" s="17"/>
      <c r="E812" s="17"/>
    </row>
    <row r="813" spans="1:5">
      <c r="A813" s="34"/>
      <c r="C813" s="17"/>
      <c r="E813" s="17"/>
    </row>
    <row r="814" spans="1:5">
      <c r="A814" s="34"/>
      <c r="C814" s="17"/>
      <c r="E814" s="17"/>
    </row>
    <row r="815" spans="1:5">
      <c r="A815" s="34"/>
      <c r="C815" s="17"/>
      <c r="E815" s="17"/>
    </row>
    <row r="816" spans="1:5">
      <c r="A816" s="34"/>
      <c r="C816" s="17"/>
      <c r="E816" s="17"/>
    </row>
    <row r="817" spans="1:5">
      <c r="A817" s="34"/>
      <c r="C817" s="17"/>
      <c r="E817" s="17"/>
    </row>
    <row r="818" spans="1:5">
      <c r="A818" s="34"/>
      <c r="C818" s="17"/>
      <c r="E818" s="17"/>
    </row>
    <row r="819" spans="1:5">
      <c r="A819" s="34"/>
      <c r="C819" s="17"/>
      <c r="E819" s="17"/>
    </row>
    <row r="820" spans="1:5">
      <c r="A820" s="34"/>
      <c r="D820" s="4"/>
      <c r="E820" s="17"/>
    </row>
    <row r="821" spans="1:5">
      <c r="A821" s="34"/>
      <c r="C821" s="17"/>
      <c r="E821" s="17"/>
    </row>
    <row r="822" spans="1:5">
      <c r="A822" s="34"/>
      <c r="C822" s="17"/>
      <c r="E822" s="17"/>
    </row>
    <row r="823" spans="1:5">
      <c r="A823" s="34"/>
      <c r="C823" s="17"/>
      <c r="E823" s="17"/>
    </row>
    <row r="824" spans="1:5">
      <c r="A824" s="34"/>
      <c r="C824" s="17"/>
      <c r="E824" s="17"/>
    </row>
    <row r="825" spans="1:5">
      <c r="A825" s="34"/>
      <c r="E825" s="17"/>
    </row>
    <row r="826" spans="1:5">
      <c r="A826" s="34"/>
      <c r="E826" s="17"/>
    </row>
    <row r="827" spans="1:5">
      <c r="A827" s="34"/>
      <c r="C827" s="17"/>
      <c r="E827" s="17"/>
    </row>
    <row r="828" spans="1:5">
      <c r="A828" s="34"/>
      <c r="C828" s="17"/>
      <c r="E828" s="17"/>
    </row>
    <row r="829" spans="1:5">
      <c r="A829" s="34"/>
      <c r="C829" s="17"/>
      <c r="E829" s="17"/>
    </row>
    <row r="830" spans="1:5">
      <c r="A830" s="34"/>
      <c r="E830" s="17"/>
    </row>
    <row r="831" spans="1:5">
      <c r="A831" s="34"/>
      <c r="C831" s="17"/>
      <c r="E831" s="17"/>
    </row>
    <row r="832" spans="1:5">
      <c r="A832" s="34"/>
      <c r="C832" s="17"/>
      <c r="E832" s="17"/>
    </row>
    <row r="833" spans="1:5">
      <c r="A833" s="34"/>
      <c r="C833" s="17"/>
      <c r="E833" s="17"/>
    </row>
    <row r="834" spans="1:5">
      <c r="A834" s="34"/>
      <c r="C834" s="17"/>
      <c r="E834" s="17"/>
    </row>
    <row r="835" spans="1:5">
      <c r="A835" s="34"/>
      <c r="C835" s="17"/>
      <c r="E835" s="17"/>
    </row>
    <row r="836" spans="1:5">
      <c r="A836" s="34"/>
      <c r="C836" s="17"/>
      <c r="E836" s="17"/>
    </row>
    <row r="837" spans="1:5">
      <c r="A837" s="34"/>
      <c r="C837" s="17"/>
      <c r="E837" s="17"/>
    </row>
    <row r="838" spans="1:5">
      <c r="A838" s="34"/>
      <c r="C838" s="17"/>
      <c r="E838" s="17"/>
    </row>
    <row r="839" spans="1:5">
      <c r="A839" s="34"/>
      <c r="C839" s="17"/>
      <c r="E839" s="17"/>
    </row>
    <row r="840" spans="1:5">
      <c r="A840" s="34"/>
      <c r="C840" s="17"/>
      <c r="E840" s="17"/>
    </row>
    <row r="841" spans="1:5">
      <c r="A841" s="34"/>
      <c r="C841" s="17"/>
    </row>
    <row r="842" spans="1:5">
      <c r="A842" s="34"/>
      <c r="C842" s="17"/>
    </row>
    <row r="843" spans="1:5">
      <c r="A843" s="34"/>
      <c r="C843" s="17"/>
    </row>
    <row r="844" spans="1:5">
      <c r="A844" s="34"/>
      <c r="C844" s="17"/>
    </row>
    <row r="845" spans="1:5">
      <c r="A845" s="34"/>
      <c r="C845" s="17"/>
    </row>
    <row r="846" spans="1:5">
      <c r="A846" s="34"/>
      <c r="C846" s="17"/>
    </row>
    <row r="847" spans="1:5">
      <c r="A847" s="34"/>
      <c r="C847" s="17"/>
    </row>
    <row r="848" spans="1:5">
      <c r="A848" s="34"/>
      <c r="C848" s="17"/>
    </row>
    <row r="849" spans="1:3">
      <c r="A849" s="34"/>
      <c r="C849" s="17"/>
    </row>
    <row r="850" spans="1:3">
      <c r="A850" s="34"/>
      <c r="C850" s="17"/>
    </row>
    <row r="851" spans="1:3">
      <c r="A851" s="34"/>
    </row>
    <row r="852" spans="1:3">
      <c r="A852" s="34"/>
      <c r="C852" s="17"/>
    </row>
    <row r="853" spans="1:3">
      <c r="A853" s="34"/>
      <c r="C853" s="17"/>
    </row>
    <row r="854" spans="1:3">
      <c r="A854" s="34"/>
      <c r="C854" s="17"/>
    </row>
    <row r="855" spans="1:3">
      <c r="A855" s="34"/>
      <c r="C855" s="17"/>
    </row>
    <row r="856" spans="1:3">
      <c r="A856" s="34"/>
      <c r="C856" s="17"/>
    </row>
    <row r="857" spans="1:3">
      <c r="A857" s="34"/>
      <c r="C857" s="17"/>
    </row>
    <row r="858" spans="1:3">
      <c r="A858" s="34"/>
      <c r="C858" s="17"/>
    </row>
    <row r="859" spans="1:3">
      <c r="A859" s="34"/>
      <c r="C859" s="17"/>
    </row>
    <row r="860" spans="1:3">
      <c r="A860" s="34"/>
      <c r="C860" s="17"/>
    </row>
    <row r="861" spans="1:3">
      <c r="A861" s="34"/>
      <c r="C861" s="17"/>
    </row>
    <row r="862" spans="1:3">
      <c r="A862" s="34"/>
      <c r="C862" s="17"/>
    </row>
    <row r="863" spans="1:3">
      <c r="A863" s="34"/>
      <c r="C863" s="17"/>
    </row>
    <row r="864" spans="1:3">
      <c r="A864" s="34"/>
      <c r="C864" s="17"/>
    </row>
    <row r="865" spans="1:3">
      <c r="A865" s="34"/>
    </row>
    <row r="866" spans="1:3">
      <c r="A866" s="34"/>
      <c r="C866" s="17"/>
    </row>
    <row r="867" spans="1:3">
      <c r="A867" s="34"/>
      <c r="C867" s="17"/>
    </row>
    <row r="868" spans="1:3">
      <c r="A868" s="34"/>
      <c r="C868" s="17"/>
    </row>
    <row r="869" spans="1:3">
      <c r="A869" s="34"/>
    </row>
    <row r="870" spans="1:3">
      <c r="A870" s="34"/>
      <c r="C870" s="17"/>
    </row>
    <row r="871" spans="1:3">
      <c r="A871" s="34"/>
      <c r="C871" s="17"/>
    </row>
    <row r="872" spans="1:3">
      <c r="A872" s="34"/>
      <c r="C872" s="17"/>
    </row>
    <row r="873" spans="1:3">
      <c r="A873" s="34"/>
      <c r="C873" s="17"/>
    </row>
    <row r="874" spans="1:3">
      <c r="A874" s="34"/>
      <c r="C874" s="17"/>
    </row>
    <row r="875" spans="1:3">
      <c r="A875" s="34"/>
      <c r="C875" s="17"/>
    </row>
    <row r="876" spans="1:3">
      <c r="A876" s="34"/>
    </row>
    <row r="877" spans="1:3">
      <c r="A877" s="34"/>
      <c r="C877" s="17"/>
    </row>
    <row r="878" spans="1:3">
      <c r="A878" s="34"/>
      <c r="C878" s="17"/>
    </row>
    <row r="879" spans="1:3">
      <c r="A879" s="34"/>
      <c r="C879" s="17"/>
    </row>
    <row r="880" spans="1:3">
      <c r="A880" s="34"/>
      <c r="C880" s="17"/>
    </row>
    <row r="881" spans="1:3">
      <c r="A881" s="34"/>
    </row>
    <row r="882" spans="1:3">
      <c r="A882" s="34"/>
      <c r="C882" s="17"/>
    </row>
    <row r="883" spans="1:3">
      <c r="A883" s="34"/>
      <c r="C883" s="17"/>
    </row>
    <row r="884" spans="1:3">
      <c r="A884" s="34"/>
      <c r="C884" s="17"/>
    </row>
    <row r="885" spans="1:3">
      <c r="A885" s="34"/>
      <c r="C885" s="17"/>
    </row>
    <row r="886" spans="1:3">
      <c r="A886" s="34"/>
      <c r="C886" s="17"/>
    </row>
    <row r="887" spans="1:3">
      <c r="A887" s="34"/>
      <c r="C887" s="17"/>
    </row>
    <row r="888" spans="1:3">
      <c r="A888" s="34"/>
    </row>
    <row r="889" spans="1:3">
      <c r="A889" s="34"/>
    </row>
    <row r="890" spans="1:3">
      <c r="A890" s="34"/>
      <c r="C890" s="17"/>
    </row>
    <row r="891" spans="1:3">
      <c r="A891" s="34"/>
      <c r="C891" s="17"/>
    </row>
    <row r="892" spans="1:3">
      <c r="A892" s="34"/>
      <c r="C892" s="17"/>
    </row>
    <row r="893" spans="1:3">
      <c r="A893" s="34"/>
      <c r="C893" s="2"/>
    </row>
    <row r="894" spans="1:3">
      <c r="A894" s="34"/>
      <c r="C894" s="17"/>
    </row>
    <row r="895" spans="1:3">
      <c r="A895" s="34"/>
      <c r="C895" s="17"/>
    </row>
    <row r="896" spans="1:3">
      <c r="A896" s="34"/>
      <c r="C896" s="17"/>
    </row>
    <row r="897" spans="1:3">
      <c r="A897" s="34"/>
    </row>
    <row r="898" spans="1:3">
      <c r="A898" s="34"/>
      <c r="C898" s="17"/>
    </row>
    <row r="899" spans="1:3">
      <c r="A899" s="34"/>
      <c r="C899" s="17"/>
    </row>
    <row r="900" spans="1:3">
      <c r="A900" s="34"/>
      <c r="C900" s="17"/>
    </row>
    <row r="901" spans="1:3">
      <c r="A901" s="34"/>
      <c r="C901" s="17"/>
    </row>
    <row r="902" spans="1:3">
      <c r="A902" s="34"/>
    </row>
    <row r="903" spans="1:3">
      <c r="A903" s="34"/>
      <c r="C903" s="17"/>
    </row>
    <row r="904" spans="1:3">
      <c r="A904" s="34"/>
    </row>
    <row r="905" spans="1:3">
      <c r="A905" s="34"/>
      <c r="C905" s="17"/>
    </row>
    <row r="906" spans="1:3">
      <c r="A906" s="34"/>
    </row>
    <row r="907" spans="1:3">
      <c r="A907" s="34"/>
      <c r="C907" s="17"/>
    </row>
    <row r="908" spans="1:3">
      <c r="A908" s="34"/>
      <c r="C908" s="17"/>
    </row>
    <row r="909" spans="1:3">
      <c r="A909" s="34"/>
      <c r="C909" s="17"/>
    </row>
    <row r="910" spans="1:3">
      <c r="A910" s="34"/>
      <c r="C910" s="17"/>
    </row>
    <row r="911" spans="1:3">
      <c r="A911" s="34"/>
    </row>
    <row r="912" spans="1:3">
      <c r="A912" s="34"/>
      <c r="C912" s="17"/>
    </row>
    <row r="913" spans="1:3">
      <c r="A913" s="34"/>
      <c r="C913" s="17"/>
    </row>
    <row r="914" spans="1:3">
      <c r="A914" s="34"/>
      <c r="C914" s="17"/>
    </row>
    <row r="915" spans="1:3">
      <c r="A915" s="34"/>
      <c r="C915" s="17"/>
    </row>
    <row r="916" spans="1:3">
      <c r="A916" s="34"/>
      <c r="C916" s="17"/>
    </row>
    <row r="917" spans="1:3">
      <c r="A917" s="34"/>
      <c r="C917" s="17"/>
    </row>
    <row r="918" spans="1:3">
      <c r="A918" s="34"/>
      <c r="C918" s="17"/>
    </row>
    <row r="919" spans="1:3">
      <c r="A919" s="34"/>
      <c r="C919" s="17"/>
    </row>
    <row r="920" spans="1:3">
      <c r="A920" s="34"/>
      <c r="C920" s="17"/>
    </row>
    <row r="921" spans="1:3">
      <c r="A921" s="34"/>
      <c r="C921" s="17"/>
    </row>
    <row r="922" spans="1:3">
      <c r="A922" s="34"/>
      <c r="C922" s="17"/>
    </row>
    <row r="923" spans="1:3">
      <c r="A923" s="34"/>
      <c r="C923" s="17"/>
    </row>
    <row r="924" spans="1:3">
      <c r="A924" s="34"/>
      <c r="C924" s="17"/>
    </row>
    <row r="925" spans="1:3">
      <c r="A925" s="34"/>
      <c r="C925" s="17"/>
    </row>
    <row r="926" spans="1:3">
      <c r="A926" s="34"/>
      <c r="C926" s="17"/>
    </row>
    <row r="927" spans="1:3">
      <c r="A927" s="34"/>
      <c r="C927" s="17"/>
    </row>
    <row r="928" spans="1:3">
      <c r="A928" s="34"/>
      <c r="C928" s="17"/>
    </row>
    <row r="929" spans="1:3">
      <c r="A929" s="34"/>
      <c r="C929" s="17"/>
    </row>
    <row r="930" spans="1:3">
      <c r="A930" s="34"/>
      <c r="C930" s="17"/>
    </row>
    <row r="931" spans="1:3">
      <c r="A931" s="34"/>
      <c r="C931" s="17"/>
    </row>
    <row r="932" spans="1:3">
      <c r="A932" s="34"/>
      <c r="C932" s="17"/>
    </row>
    <row r="933" spans="1:3">
      <c r="A933" s="34"/>
      <c r="C933" s="17"/>
    </row>
    <row r="934" spans="1:3">
      <c r="A934" s="34"/>
      <c r="C934" s="17"/>
    </row>
    <row r="935" spans="1:3">
      <c r="A935" s="34"/>
    </row>
    <row r="936" spans="1:3">
      <c r="A936" s="34"/>
      <c r="C936" s="17"/>
    </row>
    <row r="937" spans="1:3">
      <c r="A937" s="34"/>
      <c r="C937" s="2"/>
    </row>
    <row r="938" spans="1:3">
      <c r="A938" s="34"/>
    </row>
    <row r="939" spans="1:3">
      <c r="A939" s="34"/>
      <c r="C939" s="17"/>
    </row>
    <row r="940" spans="1:3">
      <c r="A940" s="34"/>
      <c r="C940" s="17"/>
    </row>
    <row r="941" spans="1:3">
      <c r="A941" s="34"/>
      <c r="C941" s="17"/>
    </row>
    <row r="942" spans="1:3">
      <c r="A942" s="34"/>
      <c r="C942" s="17"/>
    </row>
    <row r="943" spans="1:3">
      <c r="A943" s="34"/>
      <c r="C943" s="17"/>
    </row>
    <row r="944" spans="1:3">
      <c r="A944" s="34"/>
      <c r="C944" s="17"/>
    </row>
    <row r="945" spans="1:3">
      <c r="A945" s="34"/>
      <c r="C945" s="17"/>
    </row>
    <row r="946" spans="1:3">
      <c r="A946" s="34"/>
    </row>
    <row r="947" spans="1:3">
      <c r="A947" s="34"/>
      <c r="C947" s="17"/>
    </row>
    <row r="948" spans="1:3">
      <c r="A948" s="34"/>
    </row>
    <row r="949" spans="1:3">
      <c r="A949" s="34"/>
      <c r="C949" s="17"/>
    </row>
    <row r="950" spans="1:3">
      <c r="A950" s="34"/>
      <c r="C950" s="17"/>
    </row>
    <row r="951" spans="1:3">
      <c r="A951" s="34"/>
      <c r="C951" s="17"/>
    </row>
    <row r="952" spans="1:3">
      <c r="A952" s="34"/>
      <c r="C952" s="17"/>
    </row>
    <row r="953" spans="1:3">
      <c r="A953" s="34"/>
    </row>
    <row r="954" spans="1:3">
      <c r="A954" s="34"/>
    </row>
    <row r="955" spans="1:3">
      <c r="A955" s="34"/>
    </row>
    <row r="956" spans="1:3">
      <c r="A956" s="34"/>
    </row>
    <row r="957" spans="1:3">
      <c r="A957" s="34"/>
    </row>
    <row r="958" spans="1:3">
      <c r="A958" s="34"/>
    </row>
    <row r="959" spans="1:3">
      <c r="A959" s="34"/>
    </row>
    <row r="960" spans="1:3">
      <c r="A960" s="34"/>
    </row>
    <row r="961" spans="1:1">
      <c r="A961" s="34"/>
    </row>
    <row r="962" spans="1:1">
      <c r="A962" s="34"/>
    </row>
    <row r="963" spans="1:1">
      <c r="A963" s="34"/>
    </row>
    <row r="964" spans="1:1">
      <c r="A964" s="34"/>
    </row>
    <row r="965" spans="1:1">
      <c r="A965" s="34"/>
    </row>
    <row r="966" spans="1:1">
      <c r="A966" s="34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temp</cp:lastModifiedBy>
  <dcterms:created xsi:type="dcterms:W3CDTF">2020-01-20T06:33:57Z</dcterms:created>
  <dcterms:modified xsi:type="dcterms:W3CDTF">2022-02-27T23:08:05Z</dcterms:modified>
</cp:coreProperties>
</file>